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4.xml" ContentType="application/vnd.openxmlformats-officedocument.drawing+xml"/>
  <Override PartName="/xl/tables/table3.xml" ContentType="application/vnd.openxmlformats-officedocument.spreadsheetml.table+xml"/>
  <Override PartName="/xl/drawings/drawing5.xml" ContentType="application/vnd.openxmlformats-officedocument.drawing+xml"/>
  <Override PartName="/xl/tables/table4.xml" ContentType="application/vnd.openxmlformats-officedocument.spreadsheetml.table+xml"/>
  <Override PartName="/xl/drawings/drawing6.xml" ContentType="application/vnd.openxmlformats-officedocument.drawing+xml"/>
  <Override PartName="/xl/drawings/drawing7.xml" ContentType="application/vnd.openxmlformats-officedocument.drawing+xml"/>
  <Override PartName="/xl/tables/table5.xml" ContentType="application/vnd.openxmlformats-officedocument.spreadsheetml.table+xml"/>
  <Override PartName="/xl/drawings/drawing8.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updateLinks="never" codeName="ThisWorkbook" defaultThemeVersion="166925"/>
  <mc:AlternateContent xmlns:mc="http://schemas.openxmlformats.org/markup-compatibility/2006">
    <mc:Choice Requires="x15">
      <x15ac:absPath xmlns:x15ac="http://schemas.microsoft.com/office/spreadsheetml/2010/11/ac" url="https://raorg.sharepoint.com/sites/StandardsAssurance/Shared Documents/3. Global Assurance/CB Management/CAF Corrections/Done/"/>
    </mc:Choice>
  </mc:AlternateContent>
  <xr:revisionPtr revIDLastSave="75" documentId="8_{5F90CA69-EE87-4830-AB9A-7311DEA3321F}" xr6:coauthVersionLast="47" xr6:coauthVersionMax="47" xr10:uidLastSave="{DDA89664-A18D-43A3-B406-D1FC84664BAD}"/>
  <bookViews>
    <workbookView xWindow="-110" yWindow="-110" windowWidth="19420" windowHeight="10420" tabRatio="857" activeTab="2" xr2:uid="{5F783A56-0B7D-4D26-859E-21DDC5DB52FF}"/>
  </bookViews>
  <sheets>
    <sheet name="Coverpage" sheetId="23" r:id="rId1"/>
    <sheet name="Guidance" sheetId="24" r:id="rId2"/>
    <sheet name="1.Application Form" sheetId="2" r:id="rId3"/>
    <sheet name="2.Audit Plan" sheetId="7" r:id="rId4"/>
    <sheet name="2a.Risk Assessment" sheetId="11" r:id="rId5"/>
    <sheet name="2b.Duration" sheetId="4" r:id="rId6"/>
    <sheet name="3.Audit Summary" sheetId="20" r:id="rId7"/>
    <sheet name="4.Monitoring" sheetId="22" r:id="rId8"/>
    <sheet name="Hidden Lists" sheetId="12" state="veryHidden" r:id="rId9"/>
    <sheet name="Crop List" sheetId="25" state="veryHidden" r:id="rId10"/>
    <sheet name="Factors" sheetId="13" state="veryHidden" r:id="rId11"/>
  </sheets>
  <externalReferences>
    <externalReference r:id="rId12"/>
    <externalReference r:id="rId13"/>
  </externalReferences>
  <definedNames>
    <definedName name="_xlnm._FilterDatabase" localSheetId="8" hidden="1">'Hidden Lists'!#REF!</definedName>
    <definedName name="Cocoa">'Crop List'!$C$3</definedName>
    <definedName name="Coffee">'Crop List'!$C$4:$C$5</definedName>
    <definedName name="Farm">'Hidden Lists'!$P$3:$P$4</definedName>
    <definedName name="Flower">'Crop List'!$C$6:$C$13</definedName>
    <definedName name="Fruit">'Crop List'!$C$14:$C$135</definedName>
    <definedName name="Herbs">'Crop List'!$C$136:$C$308</definedName>
    <definedName name="Name_CB">'[1]Drop Down Lists'!$C$3:$C$46</definedName>
    <definedName name="Nuts">'Crop List'!$C$309:$C$315</definedName>
    <definedName name="PalmOil">'Crop List'!#REF!</definedName>
    <definedName name="SupplyChain">'Hidden Lists'!$P$6:$P$7</definedName>
    <definedName name="Tea">'Crop List'!$C$316</definedName>
    <definedName name="Vegetable">'Crop List'!$C$317:$C$368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76" i="7" l="1"/>
  <c r="C34" i="20" s="1"/>
  <c r="F18" i="22"/>
  <c r="F16" i="22"/>
  <c r="E4" i="13"/>
  <c r="D4" i="13" s="1"/>
  <c r="C4" i="13" s="1"/>
  <c r="A130" i="2"/>
  <c r="A93" i="2"/>
  <c r="B82" i="7"/>
  <c r="B125" i="2"/>
  <c r="D141" i="2" s="1"/>
  <c r="C125" i="2"/>
  <c r="D125" i="2"/>
  <c r="E125" i="2"/>
  <c r="D142" i="2"/>
  <c r="C10" i="4"/>
  <c r="B15" i="7"/>
  <c r="A99" i="2"/>
  <c r="A100" i="2"/>
  <c r="A101" i="2"/>
  <c r="A96" i="2"/>
  <c r="A97" i="2"/>
  <c r="A98" i="2"/>
  <c r="A102" i="2"/>
  <c r="A103" i="2"/>
  <c r="A104" i="2"/>
  <c r="A105" i="2"/>
  <c r="A106" i="2"/>
  <c r="A107" i="2"/>
  <c r="A108" i="2"/>
  <c r="B34" i="20"/>
  <c r="F15" i="22"/>
  <c r="G50" i="2"/>
  <c r="H50" i="2"/>
  <c r="D138" i="2"/>
  <c r="Q15" i="13"/>
  <c r="B64" i="7"/>
  <c r="B3" i="23"/>
  <c r="F14" i="23"/>
  <c r="A9" i="22"/>
  <c r="J147" i="2"/>
  <c r="I147" i="2"/>
  <c r="J146" i="2"/>
  <c r="I146" i="2"/>
  <c r="AQ4" i="13"/>
  <c r="AQ5" i="13"/>
  <c r="AQ6" i="13"/>
  <c r="AQ3" i="13"/>
  <c r="A1" i="25"/>
  <c r="A31" i="23"/>
  <c r="C84" i="7"/>
  <c r="D11" i="4"/>
  <c r="D58" i="7"/>
  <c r="D54" i="7"/>
  <c r="D50" i="7"/>
  <c r="D46" i="7"/>
  <c r="D42" i="7"/>
  <c r="D38" i="7"/>
  <c r="A38" i="2"/>
  <c r="G14" i="22"/>
  <c r="B9" i="22"/>
  <c r="J148" i="2"/>
  <c r="I148" i="2"/>
  <c r="B15" i="22"/>
  <c r="I17" i="22"/>
  <c r="I15" i="22"/>
  <c r="D160" i="2"/>
  <c r="K1" i="2"/>
  <c r="E1" i="7" s="1"/>
  <c r="I18" i="22"/>
  <c r="I12" i="22"/>
  <c r="I11" i="22"/>
  <c r="I10" i="22"/>
  <c r="A4" i="4"/>
  <c r="A29" i="7"/>
  <c r="A30" i="7"/>
  <c r="A31" i="7"/>
  <c r="A28" i="7"/>
  <c r="A95" i="2"/>
  <c r="A109" i="2"/>
  <c r="A110" i="2"/>
  <c r="A111" i="2"/>
  <c r="A112" i="2"/>
  <c r="A113" i="2"/>
  <c r="A114" i="2"/>
  <c r="A115" i="2"/>
  <c r="A116" i="2"/>
  <c r="A117" i="2"/>
  <c r="A118" i="2"/>
  <c r="A119" i="2"/>
  <c r="A120" i="2"/>
  <c r="A121" i="2"/>
  <c r="A122" i="2"/>
  <c r="A123" i="2"/>
  <c r="A124" i="2"/>
  <c r="B71" i="7"/>
  <c r="F11" i="22"/>
  <c r="F12" i="22"/>
  <c r="F13" i="22"/>
  <c r="F14" i="22"/>
  <c r="G15" i="22" s="1"/>
  <c r="G17" i="22" s="1"/>
  <c r="F17" i="22"/>
  <c r="F10" i="22"/>
  <c r="F9" i="22"/>
  <c r="C41" i="12"/>
  <c r="C42" i="12"/>
  <c r="C37" i="12"/>
  <c r="C36" i="12"/>
  <c r="C27" i="12"/>
  <c r="C30" i="12" s="1"/>
  <c r="C26" i="12"/>
  <c r="F161" i="2"/>
  <c r="C43" i="12"/>
  <c r="C38" i="12"/>
  <c r="B10" i="22"/>
  <c r="A10" i="22"/>
  <c r="A4" i="22"/>
  <c r="A3" i="22"/>
  <c r="A4" i="20"/>
  <c r="A3" i="20"/>
  <c r="Q21" i="13"/>
  <c r="Q22" i="13"/>
  <c r="Q23" i="13"/>
  <c r="T38" i="13"/>
  <c r="U38" i="13"/>
  <c r="V38" i="13"/>
  <c r="C9" i="7"/>
  <c r="C8" i="7"/>
  <c r="B8" i="11"/>
  <c r="B11" i="7"/>
  <c r="A3" i="4"/>
  <c r="A86" i="2"/>
  <c r="D139" i="2" s="1"/>
  <c r="U17" i="13"/>
  <c r="F125" i="2"/>
  <c r="G125" i="2"/>
  <c r="H125" i="2"/>
  <c r="I125" i="2"/>
  <c r="D145" i="2"/>
  <c r="U16" i="13"/>
  <c r="U19" i="13"/>
  <c r="T17" i="13"/>
  <c r="Y17" i="13"/>
  <c r="D143" i="2"/>
  <c r="B16" i="7"/>
  <c r="D16" i="7"/>
  <c r="D163" i="7"/>
  <c r="L125" i="2"/>
  <c r="K125" i="2"/>
  <c r="D146" i="2"/>
  <c r="B24" i="7"/>
  <c r="B12" i="7"/>
  <c r="D12" i="7"/>
  <c r="B13" i="7"/>
  <c r="A4" i="11"/>
  <c r="A3" i="11"/>
  <c r="A4" i="7"/>
  <c r="A3" i="7"/>
  <c r="D147" i="2"/>
  <c r="X17" i="13"/>
  <c r="V17" i="13"/>
  <c r="K8" i="12"/>
  <c r="K6" i="12"/>
  <c r="K7" i="12"/>
  <c r="K4" i="12"/>
  <c r="K5" i="12"/>
  <c r="K3" i="12"/>
  <c r="D25" i="7"/>
  <c r="T16" i="13" l="1"/>
  <c r="Y16" i="13" s="1"/>
  <c r="E142" i="2"/>
  <c r="Q3" i="13"/>
  <c r="C78" i="7"/>
  <c r="D144" i="2"/>
  <c r="G18" i="22"/>
  <c r="G16" i="22"/>
  <c r="C9" i="4"/>
  <c r="G7" i="4" s="1"/>
  <c r="G8" i="4" s="1"/>
  <c r="H8" i="4" s="1"/>
  <c r="C10" i="22"/>
  <c r="G1" i="22"/>
  <c r="E1" i="20"/>
  <c r="F1" i="11"/>
  <c r="G1" i="4"/>
  <c r="V16" i="13" l="1"/>
  <c r="X16" i="13"/>
  <c r="T19" i="13"/>
  <c r="W16" i="13" s="1"/>
  <c r="W17" i="13"/>
  <c r="B78" i="7"/>
  <c r="B83" i="7"/>
  <c r="G13" i="22"/>
  <c r="G12" i="22" s="1"/>
  <c r="G9" i="4"/>
  <c r="E67" i="7"/>
  <c r="Q16" i="13" s="1"/>
  <c r="D69" i="7" s="1"/>
  <c r="V19" i="13" l="1"/>
  <c r="C33" i="20"/>
  <c r="C9" i="22" s="1"/>
  <c r="X14" i="13"/>
  <c r="G11" i="22"/>
  <c r="G10" i="22"/>
  <c r="T24" i="13" l="1"/>
  <c r="T23" i="13"/>
  <c r="V23" i="13" l="1"/>
  <c r="T30" i="13"/>
  <c r="T36" i="13" s="1"/>
  <c r="T42" i="13" s="1"/>
  <c r="U23" i="13"/>
  <c r="T31" i="13"/>
  <c r="T37" i="13" s="1"/>
  <c r="T43" i="13" s="1"/>
  <c r="V24" i="13"/>
  <c r="U24" i="13"/>
  <c r="U31" i="13" l="1"/>
  <c r="U37" i="13"/>
  <c r="U43" i="13" s="1"/>
  <c r="V31" i="13"/>
  <c r="V37" i="13" s="1"/>
  <c r="V43" i="13" s="1"/>
  <c r="B81" i="7" s="1"/>
  <c r="U30" i="13"/>
  <c r="U36" i="13" s="1"/>
  <c r="U42" i="13" s="1"/>
  <c r="V30" i="13"/>
  <c r="V36" i="13" s="1"/>
  <c r="V42" i="13" s="1"/>
  <c r="B80" i="7"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tc={15CD8E4B-719A-4A17-AF03-714F1F4E5EEA}</author>
  </authors>
  <commentList>
    <comment ref="C174" authorId="0" shapeId="0" xr:uid="{15CD8E4B-719A-4A17-AF03-714F1F4E5EEA}">
      <text>
        <t>[Threaded comment]
Your version of Excel allows you to read this threaded comment; however, any edits to it will get removed if the file is opened in a newer version of Excel. Learn more: https://go.microsoft.com/fwlink/?linkid=870924
Comment:
    Is this the same as Chilli or another crop? If it's the same, then add Other chilli as a variety!</t>
      </text>
    </comment>
  </commentList>
</comments>
</file>

<file path=xl/sharedStrings.xml><?xml version="1.0" encoding="utf-8"?>
<sst xmlns="http://schemas.openxmlformats.org/spreadsheetml/2006/main" count="1975" uniqueCount="1107">
  <si>
    <t>Official Template</t>
  </si>
  <si>
    <t>Certification Application Form (CAF) - Supply Chain Certification</t>
  </si>
  <si>
    <t>Version</t>
  </si>
  <si>
    <t>Translation Disclaimer </t>
  </si>
  <si>
    <t>For any question related to the precise meaning of the information contained in the translation, please refer to the official English version for clarification. Any discrepancies or differences in meaning due to translation are not binding and have no effect for auditing or certification purposes.</t>
  </si>
  <si>
    <t>More information? </t>
  </si>
  <si>
    <r>
      <t>For more information about the Rainforest Alliance, visit </t>
    </r>
    <r>
      <rPr>
        <sz val="10"/>
        <color rgb="FF1A52C2"/>
        <rFont val="Century Gothic"/>
        <family val="2"/>
      </rPr>
      <t>www.rainforest-alliance.org</t>
    </r>
    <r>
      <rPr>
        <sz val="10"/>
        <color theme="1"/>
        <rFont val="Century Gothic"/>
        <family val="2"/>
      </rPr>
      <t> or contact </t>
    </r>
    <r>
      <rPr>
        <sz val="10"/>
        <color rgb="FF1A52C2"/>
        <rFont val="Century Gothic"/>
        <family val="2"/>
      </rPr>
      <t>info@ra.org</t>
    </r>
    <r>
      <rPr>
        <sz val="10"/>
        <color theme="1"/>
        <rFont val="Century Gothic"/>
        <family val="2"/>
      </rPr>
      <t> </t>
    </r>
  </si>
  <si>
    <t>Document Name:</t>
  </si>
  <si>
    <t>Document Code:</t>
  </si>
  <si>
    <t>Version:</t>
  </si>
  <si>
    <t>Date of first publication:</t>
  </si>
  <si>
    <t>Date of revision:</t>
  </si>
  <si>
    <t>Valid From:</t>
  </si>
  <si>
    <t>Expires by:</t>
  </si>
  <si>
    <t>Until further notice</t>
  </si>
  <si>
    <t xml:space="preserve">Developed by: </t>
  </si>
  <si>
    <t xml:space="preserve">Approved by: </t>
  </si>
  <si>
    <t>Rainforest Alliance Department Standards and Assurance</t>
  </si>
  <si>
    <t>Senior Director, Standards and Assurance</t>
  </si>
  <si>
    <t>Linked to:</t>
  </si>
  <si>
    <t>Replaces:</t>
  </si>
  <si>
    <t>N/A</t>
  </si>
  <si>
    <t xml:space="preserve">Applicable to: </t>
  </si>
  <si>
    <t>Supply Chain Certificate Holders and Certification Bodies</t>
  </si>
  <si>
    <t>Country/Region:</t>
  </si>
  <si>
    <t>All</t>
  </si>
  <si>
    <t>Crop:</t>
  </si>
  <si>
    <t xml:space="preserve">Type of Certification: </t>
  </si>
  <si>
    <t>© 2022 Rainforest Alliance. All rights reserved.</t>
  </si>
  <si>
    <t>All crops in the scope of the Rainforest Alliance certification system; please see Certification Rules.</t>
  </si>
  <si>
    <t>Individual and Multisite certification options.</t>
  </si>
  <si>
    <t>Any use of this content including reproduction, modification, distribution or republication, without the prior written consent of Rainforest Alliance is strictly prohibited.</t>
  </si>
  <si>
    <t>Guidance</t>
  </si>
  <si>
    <t>How to use this template</t>
  </si>
  <si>
    <r>
      <t xml:space="preserve">The </t>
    </r>
    <r>
      <rPr>
        <b/>
        <sz val="10"/>
        <color rgb="FF175259"/>
        <rFont val="Century Gothic"/>
        <family val="2"/>
      </rPr>
      <t>Certification Application Form (CAF)</t>
    </r>
    <r>
      <rPr>
        <sz val="10"/>
        <color rgb="FF175259"/>
        <rFont val="Century Gothic"/>
        <family val="2"/>
      </rPr>
      <t xml:space="preserve"> is an official template provided by Rainforest Alliance to increase the level of consistency, credibility and transparency of all certification processes. This template is </t>
    </r>
    <r>
      <rPr>
        <b/>
        <sz val="10"/>
        <color rgb="FF175259"/>
        <rFont val="Century Gothic"/>
        <family val="2"/>
      </rPr>
      <t>mandatory</t>
    </r>
    <r>
      <rPr>
        <sz val="10"/>
        <color rgb="FF175259"/>
        <rFont val="Century Gothic"/>
        <family val="2"/>
      </rPr>
      <t xml:space="preserve"> for all CHs and CBs and it is based on all related and binding requirements of the Certification and Auditing Rules. </t>
    </r>
    <r>
      <rPr>
        <b/>
        <sz val="10"/>
        <color rgb="FF175259"/>
        <rFont val="Century Gothic"/>
        <family val="2"/>
      </rPr>
      <t>All information the applicable tabs is mandatory, if applicable to a given country/scope</t>
    </r>
    <r>
      <rPr>
        <sz val="10"/>
        <color rgb="FF175259"/>
        <rFont val="Century Gothic"/>
        <family val="2"/>
      </rPr>
      <t>.
All tabs in this document are mandatory, and Rainforest Alliance also provides a series of guidance templates to be used at the discretion of CBs, where they need reference to complement and/or structure their internal RA processes.</t>
    </r>
  </si>
  <si>
    <r>
      <rPr>
        <b/>
        <sz val="10"/>
        <color rgb="FF175259"/>
        <rFont val="Century Gothic"/>
        <family val="2"/>
      </rPr>
      <t>Supply Chain Certificate Holders</t>
    </r>
    <r>
      <rPr>
        <sz val="10"/>
        <color rgb="FF175259"/>
        <rFont val="Century Gothic"/>
        <family val="2"/>
      </rPr>
      <t xml:space="preserve"> should </t>
    </r>
    <r>
      <rPr>
        <b/>
        <sz val="10"/>
        <color rgb="FF175259"/>
        <rFont val="Century Gothic"/>
        <family val="2"/>
      </rPr>
      <t>only</t>
    </r>
    <r>
      <rPr>
        <sz val="10"/>
        <color rgb="FF175259"/>
        <rFont val="Century Gothic"/>
        <family val="2"/>
      </rPr>
      <t xml:space="preserve"> fill in the required information in the </t>
    </r>
    <r>
      <rPr>
        <b/>
        <sz val="10"/>
        <color rgb="FFFF7C80"/>
        <rFont val="Century Gothic"/>
        <family val="2"/>
      </rPr>
      <t xml:space="preserve">red tab (1.Application Form). </t>
    </r>
    <r>
      <rPr>
        <sz val="10"/>
        <color rgb="FF175259"/>
        <rFont val="Century Gothic"/>
        <family val="2"/>
      </rPr>
      <t>Once this tab is filled out, they can either send it to a Certification Body they already work with or use it to request quotations from other Certification Bodies, without duplicating efforts to collect and provide information.</t>
    </r>
  </si>
  <si>
    <t>Step 1:Fill in the Application Form</t>
  </si>
  <si>
    <r>
      <rPr>
        <b/>
        <sz val="10"/>
        <color rgb="FF175259"/>
        <rFont val="Century Gothic"/>
        <family val="2"/>
      </rPr>
      <t>Certification Bodies</t>
    </r>
    <r>
      <rPr>
        <sz val="10"/>
        <color rgb="FF175259"/>
        <rFont val="Century Gothic"/>
        <family val="2"/>
      </rPr>
      <t xml:space="preserve"> receive this document from a Certificate Holder (also applicants) and conduct the audit planning and execution activities in the same file. This helps to centralize information for Quality Reviewers and the Rainforest Alliance. The</t>
    </r>
    <r>
      <rPr>
        <b/>
        <sz val="10"/>
        <color rgb="FF94BA29"/>
        <rFont val="Century Gothic"/>
        <family val="2"/>
      </rPr>
      <t xml:space="preserve"> green tabs (2, 2a and 2b) are related to the planning stage</t>
    </r>
    <r>
      <rPr>
        <sz val="10"/>
        <color rgb="FF175259"/>
        <rFont val="Century Gothic"/>
        <family val="2"/>
      </rPr>
      <t xml:space="preserve"> of the audit while the one in </t>
    </r>
    <r>
      <rPr>
        <b/>
        <sz val="10"/>
        <color rgb="FF1A52C2"/>
        <rFont val="Century Gothic"/>
        <family val="2"/>
      </rPr>
      <t>blue (3) is related to the reporting stage of the audit</t>
    </r>
    <r>
      <rPr>
        <sz val="10"/>
        <color rgb="FF175259"/>
        <rFont val="Century Gothic"/>
        <family val="2"/>
      </rPr>
      <t>. Please know that the audit findings checklist is provided directly in the Rainforest Alliance Certification Platform.</t>
    </r>
  </si>
  <si>
    <t>Step 1: Prepare your planning stage on tabs 2, 2a and 2b</t>
  </si>
  <si>
    <t>Step 2: Report audit summary information in tab 3.</t>
  </si>
  <si>
    <t xml:space="preserve"> Certification Rules Clause 1.4.25</t>
  </si>
  <si>
    <t>Certification Application Form (CAF)</t>
  </si>
  <si>
    <t>For Supply Chain Certificate Holders &amp; Applicants
Single site and multi-site certification</t>
  </si>
  <si>
    <t>Sustainable Agriculture Standard 2020</t>
  </si>
  <si>
    <r>
      <t xml:space="preserve">The following form is an extract of key information provided by the Applicant/Certificate Holder, during the registration process on the Rainforest Alliance Certification Platform. It summarizes critical information to determine audit scope, planning, duration and reporting. By agreeing to the Terms &amp; Conditions the Certificate Holder confirms the data entered in the form is accurate and acknowledges that discrepancies in  data identified in the audit may lead to potential increase of samples and audit duration, and/or scope.
</t>
    </r>
    <r>
      <rPr>
        <b/>
        <i/>
        <sz val="10"/>
        <color rgb="FF175259"/>
        <rFont val="Century Gothic"/>
        <family val="2"/>
      </rPr>
      <t xml:space="preserve">Please go through all white cells and insert the corresponding value applicable to each one of them. In case a value is not applicable or it is a null value, please indicate it as a 0 (zero) before sending your application to your Certification Body as this indicates you have reviewed data. Cells indicated with </t>
    </r>
    <r>
      <rPr>
        <b/>
        <i/>
        <u/>
        <sz val="10"/>
        <color rgb="FF175259"/>
        <rFont val="Century Gothic"/>
        <family val="2"/>
      </rPr>
      <t>underlined</t>
    </r>
    <r>
      <rPr>
        <b/>
        <i/>
        <sz val="10"/>
        <color rgb="FF175259"/>
        <rFont val="Century Gothic"/>
        <family val="2"/>
      </rPr>
      <t xml:space="preserve"> text have guidance texts, please click over to see the related guidance.</t>
    </r>
    <r>
      <rPr>
        <i/>
        <sz val="10"/>
        <color rgb="FF175259"/>
        <rFont val="Century Gothic"/>
        <family val="2"/>
      </rPr>
      <t xml:space="preserve">
The Certification Body is responsible for matching the below information with the Certificate issued and with the Rainforest Alliance Certification Platform once per year.</t>
    </r>
  </si>
  <si>
    <t>A. General Information</t>
  </si>
  <si>
    <t>If you want to apply for Rainforest Alliance certification, please start providing the general information about your operation and relevant contact people.</t>
  </si>
  <si>
    <t>Legal Name of the Organization</t>
  </si>
  <si>
    <t>National Organization ID:</t>
  </si>
  <si>
    <t>Trade/Commercial Name:</t>
  </si>
  <si>
    <t>Name in Certificate:</t>
  </si>
  <si>
    <r>
      <t xml:space="preserve">Parent Organization </t>
    </r>
    <r>
      <rPr>
        <b/>
        <sz val="8"/>
        <color theme="0"/>
        <rFont val="Century Gothic"/>
        <family val="2"/>
      </rPr>
      <t>(if applicable)</t>
    </r>
    <r>
      <rPr>
        <b/>
        <sz val="10"/>
        <color theme="0"/>
        <rFont val="Century Gothic"/>
        <family val="2"/>
      </rPr>
      <t>:</t>
    </r>
  </si>
  <si>
    <r>
      <t xml:space="preserve">Parent Org. National ID:
</t>
    </r>
    <r>
      <rPr>
        <b/>
        <sz val="8"/>
        <color theme="0"/>
        <rFont val="Century Gothic"/>
        <family val="2"/>
      </rPr>
      <t>(if applicable)</t>
    </r>
  </si>
  <si>
    <t>Visiting Address:</t>
  </si>
  <si>
    <t>City:</t>
  </si>
  <si>
    <t>State/Province:</t>
  </si>
  <si>
    <t>Zip/Post Code:</t>
  </si>
  <si>
    <t>Country:</t>
  </si>
  <si>
    <t>Billing Address:</t>
  </si>
  <si>
    <t>Owner or Legal Representative Signing Legal Agreements</t>
  </si>
  <si>
    <t>Certification Implementer</t>
  </si>
  <si>
    <t>First Name:</t>
  </si>
  <si>
    <t>Last Name:</t>
  </si>
  <si>
    <t>National ID:</t>
  </si>
  <si>
    <t>Phone:</t>
  </si>
  <si>
    <t>Mobile:</t>
  </si>
  <si>
    <t>Job Title:</t>
  </si>
  <si>
    <t>Email:</t>
  </si>
  <si>
    <t>Traceability Platform Responsible</t>
  </si>
  <si>
    <t>Billing Contact</t>
  </si>
  <si>
    <t>B. Certification Scope Information</t>
  </si>
  <si>
    <r>
      <t xml:space="preserve">Please insert below the information related to the scope of your certification, including the crops you wish to certify. Please bear in mind that the delivery date of the main crop will determine the window where the audit will happen.
</t>
    </r>
    <r>
      <rPr>
        <b/>
        <i/>
        <sz val="10"/>
        <color rgb="FF175259"/>
        <rFont val="Century Gothic"/>
        <family val="2"/>
      </rPr>
      <t>Please note that all dates here should be inserted in the format Day-Month-Year (dd/mm/yy).</t>
    </r>
  </si>
  <si>
    <t>Application Date:</t>
  </si>
  <si>
    <t>Year in Cycle</t>
  </si>
  <si>
    <t>Unique ID:</t>
  </si>
  <si>
    <t>Audit Type:</t>
  </si>
  <si>
    <t>Category</t>
  </si>
  <si>
    <t>Crop Name</t>
  </si>
  <si>
    <t>Traceability Level</t>
  </si>
  <si>
    <t>Scope</t>
  </si>
  <si>
    <t>SupplyChain</t>
  </si>
  <si>
    <t>Option</t>
  </si>
  <si>
    <t>Main Crop</t>
  </si>
  <si>
    <r>
      <t>2</t>
    </r>
    <r>
      <rPr>
        <b/>
        <vertAlign val="superscript"/>
        <sz val="10"/>
        <color theme="0"/>
        <rFont val="Century Gothic"/>
        <family val="2"/>
      </rPr>
      <t>nd</t>
    </r>
    <r>
      <rPr>
        <b/>
        <sz val="10"/>
        <color theme="0"/>
        <rFont val="Century Gothic"/>
        <family val="2"/>
      </rPr>
      <t xml:space="preserve"> Crop</t>
    </r>
  </si>
  <si>
    <r>
      <t>3</t>
    </r>
    <r>
      <rPr>
        <b/>
        <vertAlign val="superscript"/>
        <sz val="10"/>
        <color theme="0"/>
        <rFont val="Century Gothic"/>
        <family val="2"/>
      </rPr>
      <t>rd</t>
    </r>
    <r>
      <rPr>
        <b/>
        <sz val="10"/>
        <color theme="0"/>
        <rFont val="Century Gothic"/>
        <family val="2"/>
      </rPr>
      <t xml:space="preserve"> Crop</t>
    </r>
  </si>
  <si>
    <r>
      <t>4</t>
    </r>
    <r>
      <rPr>
        <b/>
        <vertAlign val="superscript"/>
        <sz val="10"/>
        <color theme="0"/>
        <rFont val="Century Gothic"/>
        <family val="2"/>
      </rPr>
      <t>th</t>
    </r>
    <r>
      <rPr>
        <b/>
        <sz val="10"/>
        <color theme="0"/>
        <rFont val="Century Gothic"/>
        <family val="2"/>
      </rPr>
      <t xml:space="preserve"> Crop</t>
    </r>
  </si>
  <si>
    <t xml:space="preserve">Highest Verification Level </t>
  </si>
  <si>
    <t>B</t>
  </si>
  <si>
    <t>Sites to be audited</t>
  </si>
  <si>
    <t>Are social requirements applicable to your scope?</t>
  </si>
  <si>
    <t>Yes</t>
  </si>
  <si>
    <t>Number</t>
  </si>
  <si>
    <t>Total admin workers at CH level</t>
  </si>
  <si>
    <r>
      <t xml:space="preserve">Previous UTZ ID/RA Certificate Code (in case of transition audit only):
</t>
    </r>
    <r>
      <rPr>
        <b/>
        <sz val="8"/>
        <color rgb="FF175259"/>
        <rFont val="Century Gothic"/>
        <family val="2"/>
      </rPr>
      <t>Fill as many as needed, one per cell</t>
    </r>
  </si>
  <si>
    <t>Date of first purchase of Certified Product</t>
  </si>
  <si>
    <r>
      <t xml:space="preserve">Please list here other certification schemes you may have.
</t>
    </r>
    <r>
      <rPr>
        <b/>
        <sz val="8"/>
        <color theme="0"/>
        <rFont val="Century Gothic"/>
        <family val="2"/>
      </rPr>
      <t>Please indicate one per cell</t>
    </r>
  </si>
  <si>
    <t>Your audit should take place between:</t>
  </si>
  <si>
    <t>C. Site Identification</t>
  </si>
  <si>
    <t>Indicate below the required information per site that you wish to include in the certification scope. Bear in mind that all sites also need to be included in the RACP/Certification Scope to be shown in the Certificate.</t>
  </si>
  <si>
    <t>Site Name</t>
  </si>
  <si>
    <t>Site Type</t>
  </si>
  <si>
    <t>Site National ID</t>
  </si>
  <si>
    <t>City/State</t>
  </si>
  <si>
    <t>Verification Level of the site 
(From A to E)</t>
  </si>
  <si>
    <t>Traceability Level of the site</t>
  </si>
  <si>
    <t>Site</t>
  </si>
  <si>
    <t>Identity Preserved</t>
  </si>
  <si>
    <t>C</t>
  </si>
  <si>
    <t>Mass Balance</t>
  </si>
  <si>
    <t>Subcontractor</t>
  </si>
  <si>
    <t>A</t>
  </si>
  <si>
    <t>Grievance Mechanism Committee/Person</t>
  </si>
  <si>
    <t>Gender Committee/Person</t>
  </si>
  <si>
    <t>D. Details on Workforce Composition</t>
  </si>
  <si>
    <t>Permanent Male Workers</t>
  </si>
  <si>
    <t>Permanent Female Workers</t>
  </si>
  <si>
    <t>Temporary Male Workers</t>
  </si>
  <si>
    <t>Temporary Female Workers</t>
  </si>
  <si>
    <t>Migrant Male Workers</t>
  </si>
  <si>
    <t>Migrant Female Workers</t>
  </si>
  <si>
    <t>Workers &lt;18 years</t>
  </si>
  <si>
    <t>Unionized Workers</t>
  </si>
  <si>
    <t>Name of the Unions</t>
  </si>
  <si>
    <t># Houses provided to workers</t>
  </si>
  <si>
    <t>Workers living on the site</t>
  </si>
  <si>
    <t>Indicate how many shifts and their start and end time your organization operates</t>
  </si>
  <si>
    <t>E. Details on Composition of Committees</t>
  </si>
  <si>
    <t>Active labor union details</t>
  </si>
  <si>
    <t>Assess and Address Committee/Person</t>
  </si>
  <si>
    <t>F. Summary of Information</t>
  </si>
  <si>
    <t>This section is not meant to be filled out, it is just a summary of key data provided above.
Confirm below the key information of your certification application. If the data is not correct, please review input data.</t>
  </si>
  <si>
    <t>Date of Scope confirmation in RACP</t>
  </si>
  <si>
    <t>Documents to be submitted to the CB through application.</t>
  </si>
  <si>
    <t>Central Processing Site</t>
  </si>
  <si>
    <t>Document</t>
  </si>
  <si>
    <t>Where</t>
  </si>
  <si>
    <t>Standard Requirement</t>
  </si>
  <si>
    <t>Check</t>
  </si>
  <si>
    <t>Total Sites</t>
  </si>
  <si>
    <t>a. Confirmed Scope information</t>
  </si>
  <si>
    <t>RACP and in CAF</t>
  </si>
  <si>
    <t>b. Verification Level Results</t>
  </si>
  <si>
    <t>RACP and mail</t>
  </si>
  <si>
    <t>Social Aspects</t>
  </si>
  <si>
    <t>Total Permanent Workers</t>
  </si>
  <si>
    <t>c. Self-assessment</t>
  </si>
  <si>
    <t>1.4.2</t>
  </si>
  <si>
    <t>Total Temporary Workers</t>
  </si>
  <si>
    <t>d. Checklist of applicable requirements</t>
  </si>
  <si>
    <t>Mail</t>
  </si>
  <si>
    <t>Total Migrant Workers</t>
  </si>
  <si>
    <t>e. Latest audit report and transaction records</t>
  </si>
  <si>
    <t>If available, via mail</t>
  </si>
  <si>
    <t>Ratio m/f Permanent Workers</t>
  </si>
  <si>
    <t>Ratio m/f Temporary Workers</t>
  </si>
  <si>
    <t>All other documents may be presented during the audit for verification.</t>
  </si>
  <si>
    <t>Children working/living</t>
  </si>
  <si>
    <t>Housed workers per house provided</t>
  </si>
  <si>
    <t>General Comments and Observations</t>
  </si>
  <si>
    <t>H. Confirmation</t>
  </si>
  <si>
    <r>
      <t>The Certificate Holder declares hat the information is reliable and complete and that it knows and will comply with the Standard. This document</t>
    </r>
    <r>
      <rPr>
        <b/>
        <i/>
        <sz val="10"/>
        <color rgb="FF175259"/>
        <rFont val="Century Gothic"/>
        <family val="2"/>
      </rPr>
      <t xml:space="preserve"> does not</t>
    </r>
    <r>
      <rPr>
        <i/>
        <sz val="10"/>
        <color rgb="FF175259"/>
        <rFont val="Century Gothic"/>
        <family val="2"/>
      </rPr>
      <t xml:space="preserve"> replace the Certification Agreement/contract between CB and CH, and the section below is intended to highlight the key clauses of the RA program for Registration/Preparation stage.
The document should be signed by the legal responsible of the Certificate Holder and digital signatures are accepted.</t>
    </r>
  </si>
  <si>
    <t xml:space="preserve">H1. THE CERTIFICATE HOLDER attests that the information provided in this application is accurate and complete, to the best of its knowledge.
H2. THE CERTIFICATE HOLDER authorizes the data contained in this application to be communicated by Rainforest Alliance, if the certification is granted.
H3. THE CERTIFICATE HOLDER has read and understood the current version of the binding documents of Rainforest Alliance certification program applicable scopes.
H4. THE CERTIFICATE HOLDER has read and understood, and THE CERTIFICATE HOLDER am committed to comply with the certification requirements. 
H5. THE CERTIFICATE HOLDER commits to inform any changes to the provided information to THE CERTIFICATION BODY in order to correct issued quotations or contracts.
H6. THE CERTIFICATE HOLDER commits to pay any applicable fees regarding Rainforest Alliance Certification established by the CERTIFICATION BODY and/or RAINFOREST ALLIANCE.
H7. THE CERTIFICATE HOLDER acknowledges, without limitation, the decision of THE CERTIFICATION BODY regarding processing of this application.
H8. THE CERTIFICATE HOLDER declares not having legal lawsuits whose matter are topics covered by the Sustainable Agriculture Standard. If THE CERTIFICATE HOLDER has such lawsuits opened, THE CERTIFICATE HOLDER agrees in declaring information on such lawsuits to THE CERTIFICATION BODY as part of this application in line with this form.	</t>
  </si>
  <si>
    <t>______________________________________</t>
  </si>
  <si>
    <t>Certificate Holder</t>
  </si>
  <si>
    <t>I. For CB Use Only</t>
  </si>
  <si>
    <t>Indicate the status of the application (approved/rejected), the date of the approval (if approved) and date of signature of the Contract Agreement.
The document should be signed by the legal responsible of the Certificate Holder and digital signatures are accepted.</t>
  </si>
  <si>
    <t>Is the information provided sufficient to accept the application?</t>
  </si>
  <si>
    <t>Does the CB have the capacity to carry out the certification services?</t>
  </si>
  <si>
    <t>Status</t>
  </si>
  <si>
    <t>CB Application approval Date:</t>
  </si>
  <si>
    <t>Contract signature Date:</t>
  </si>
  <si>
    <t>Audit Plan</t>
  </si>
  <si>
    <t>A. Identification of the CH and Contact Person</t>
  </si>
  <si>
    <t>Please see below quick-access information about the Certificate Holder to be audited.</t>
  </si>
  <si>
    <r>
      <t xml:space="preserve">Name of the Certificate Holder
 </t>
    </r>
    <r>
      <rPr>
        <b/>
        <sz val="8"/>
        <color theme="0"/>
        <rFont val="Century Gothic"/>
        <family val="2"/>
      </rPr>
      <t>(as in certificate):</t>
    </r>
  </si>
  <si>
    <t>Legal name of the Certificate Holder:</t>
  </si>
  <si>
    <t>Address of the operation:</t>
  </si>
  <si>
    <t>Contact Person Name:</t>
  </si>
  <si>
    <t>Telephone:</t>
  </si>
  <si>
    <t>Date this application was shared with the Lead Auditor</t>
  </si>
  <si>
    <t>B. Audit Scope Identification</t>
  </si>
  <si>
    <r>
      <t>Indicate below the requested information as to the scope of the audit. As per Certification Rules clauses 1.1.9 and 1.1.10, The scope of the applicable standard requirements from chapters</t>
    </r>
    <r>
      <rPr>
        <b/>
        <i/>
        <sz val="10"/>
        <color rgb="FF175259"/>
        <rFont val="Century Gothic"/>
        <family val="2"/>
      </rPr>
      <t xml:space="preserve"> 1</t>
    </r>
    <r>
      <rPr>
        <i/>
        <sz val="10"/>
        <color rgb="FF175259"/>
        <rFont val="Century Gothic"/>
        <family val="2"/>
      </rPr>
      <t xml:space="preserve"> shall cover </t>
    </r>
    <r>
      <rPr>
        <b/>
        <i/>
        <sz val="10"/>
        <color rgb="FF175259"/>
        <rFont val="Century Gothic"/>
        <family val="2"/>
      </rPr>
      <t>all operations and sites</t>
    </r>
    <r>
      <rPr>
        <i/>
        <sz val="10"/>
        <color rgb="FF175259"/>
        <rFont val="Century Gothic"/>
        <family val="2"/>
      </rPr>
      <t xml:space="preserve"> of all entities (sites, subcontractors etc.) included in the certification scope of the CH; also for chapters </t>
    </r>
    <r>
      <rPr>
        <b/>
        <i/>
        <sz val="10"/>
        <color rgb="FF175259"/>
        <rFont val="Century Gothic"/>
        <family val="2"/>
      </rPr>
      <t>5 and 6</t>
    </r>
    <r>
      <rPr>
        <i/>
        <sz val="10"/>
        <color rgb="FF175259"/>
        <rFont val="Century Gothic"/>
        <family val="2"/>
      </rPr>
      <t xml:space="preserve"> but only if their are within the scope of activities of the CH. The scope of the applicable standard requirements from </t>
    </r>
    <r>
      <rPr>
        <b/>
        <i/>
        <sz val="10"/>
        <color rgb="FF175259"/>
        <rFont val="Century Gothic"/>
        <family val="2"/>
      </rPr>
      <t>chapters 2 and 3</t>
    </r>
    <r>
      <rPr>
        <i/>
        <sz val="10"/>
        <color rgb="FF175259"/>
        <rFont val="Century Gothic"/>
        <family val="2"/>
      </rPr>
      <t xml:space="preserve"> shall focus on the </t>
    </r>
    <r>
      <rPr>
        <b/>
        <i/>
        <sz val="10"/>
        <color rgb="FF175259"/>
        <rFont val="Century Gothic"/>
        <family val="2"/>
      </rPr>
      <t>crop and activities</t>
    </r>
    <r>
      <rPr>
        <i/>
        <sz val="10"/>
        <color rgb="FF175259"/>
        <rFont val="Century Gothic"/>
        <family val="2"/>
      </rPr>
      <t xml:space="preserve"> related to the crop to be sold with a Rainforest Alliance certified claim.</t>
    </r>
  </si>
  <si>
    <t>Date of the audit plan</t>
  </si>
  <si>
    <t>Standard Version:</t>
  </si>
  <si>
    <t>Audit Scope:</t>
  </si>
  <si>
    <t>Applicable Requirements</t>
  </si>
  <si>
    <t>Crops:</t>
  </si>
  <si>
    <t>Audit method to be used</t>
  </si>
  <si>
    <t>Is this a combined audit?</t>
  </si>
  <si>
    <t>With which schemes?</t>
  </si>
  <si>
    <t>Audit Objectives</t>
  </si>
  <si>
    <t>C. Audit Team Identification</t>
  </si>
  <si>
    <t>Please indicate below the composition of the audit team. Bear in mind the Auditing Rules as to audit team composition to determine the audit team.
Please make sure  that all audit team staff is also registered correctly in the RACP, as applicable.</t>
  </si>
  <si>
    <t>Name:</t>
  </si>
  <si>
    <t>Role:</t>
  </si>
  <si>
    <t>Gender</t>
  </si>
  <si>
    <t>Contact Info:</t>
  </si>
  <si>
    <t>D. Audit Planning</t>
  </si>
  <si>
    <r>
      <t xml:space="preserve">Indicate below details of the audit carried out: Activities such as open and closing meeting, site verification, facility tour, processing sites verification, interviews, documentation check including of which section of the Standard, on site visiting of workers' facilities, infrastructure evaluation, stakeholder meetings, visit to subcontractors, traceability check, the responsible and resources needed to carried this out.
</t>
    </r>
    <r>
      <rPr>
        <b/>
        <i/>
        <sz val="10"/>
        <color rgb="FF175259"/>
        <rFont val="Century Gothic"/>
        <family val="2"/>
      </rPr>
      <t xml:space="preserve">
Please know that all dates here should be inserted in the format Day-Month-Year (dd/mm/yy).</t>
    </r>
  </si>
  <si>
    <t>CB Agreement Signature:</t>
  </si>
  <si>
    <t>As per clause 1.1.18 of Certification Rules, CH compliance should be checked as of this date.</t>
  </si>
  <si>
    <r>
      <t>1</t>
    </r>
    <r>
      <rPr>
        <b/>
        <vertAlign val="superscript"/>
        <sz val="9"/>
        <color rgb="FF175259"/>
        <rFont val="Century Gothic"/>
        <family val="2"/>
      </rPr>
      <t xml:space="preserve">st </t>
    </r>
    <r>
      <rPr>
        <b/>
        <sz val="9"/>
        <color rgb="FF175259"/>
        <rFont val="Century Gothic"/>
        <family val="2"/>
      </rPr>
      <t>proposed Audit Start Date</t>
    </r>
  </si>
  <si>
    <r>
      <t>1</t>
    </r>
    <r>
      <rPr>
        <b/>
        <vertAlign val="superscript"/>
        <sz val="9"/>
        <color rgb="FF175259"/>
        <rFont val="Century Gothic"/>
        <family val="2"/>
      </rPr>
      <t xml:space="preserve">st </t>
    </r>
    <r>
      <rPr>
        <b/>
        <sz val="9"/>
        <color rgb="FF175259"/>
        <rFont val="Century Gothic"/>
        <family val="2"/>
      </rPr>
      <t>proposed Audit End Date</t>
    </r>
  </si>
  <si>
    <t>Projected Duration (in aud/day):</t>
  </si>
  <si>
    <t>Confirmed Audit Start Date</t>
  </si>
  <si>
    <t>Confirmed Audit End Date</t>
  </si>
  <si>
    <t>Nº of Auditors</t>
  </si>
  <si>
    <t>Working Language CH Management</t>
  </si>
  <si>
    <t>Working Language Workers</t>
  </si>
  <si>
    <t>Sampling Description</t>
  </si>
  <si>
    <t>Min Nº of  Sites</t>
  </si>
  <si>
    <t>This is the number of sites/subcontractors to be included in the audit. The lead auditor should decide which farm/sites to be visited, based on the Auditing Rules</t>
  </si>
  <si>
    <t>Min Nº of Workers for Interview</t>
  </si>
  <si>
    <t>Permanent</t>
  </si>
  <si>
    <t>Temporary</t>
  </si>
  <si>
    <t>Admin workers to be interviewed</t>
  </si>
  <si>
    <t># of workers whose files need to be checked</t>
  </si>
  <si>
    <t>Migrant (Auditor Discretion)</t>
  </si>
  <si>
    <t>Unionized (Auditor Discretion)</t>
  </si>
  <si>
    <t>The minimum number of interviews and Sites to be visited is based on the information provided by the CH. The lead auditor may decide to extend them to gather more evidence or assess risks.</t>
  </si>
  <si>
    <t>Audit Agenda</t>
  </si>
  <si>
    <t>Date</t>
  </si>
  <si>
    <r>
      <t xml:space="preserve">Time
</t>
    </r>
    <r>
      <rPr>
        <b/>
        <sz val="8"/>
        <color rgb="FF175259"/>
        <rFont val="Century Gothic"/>
        <family val="2"/>
      </rPr>
      <t>(Start time - End Time)</t>
    </r>
  </si>
  <si>
    <r>
      <t xml:space="preserve">Responsible
</t>
    </r>
    <r>
      <rPr>
        <b/>
        <sz val="8"/>
        <color rgb="FF175259"/>
        <rFont val="Century Gothic"/>
        <family val="2"/>
      </rPr>
      <t>(in charge of execution)</t>
    </r>
  </si>
  <si>
    <r>
      <t xml:space="preserve">Activity
</t>
    </r>
    <r>
      <rPr>
        <b/>
        <sz val="8"/>
        <color rgb="FF175259"/>
        <rFont val="Century Gothic"/>
        <family val="2"/>
      </rPr>
      <t>(Describe the details of the auditing activities to be done separated by Chapter, type of verification and responsible)</t>
    </r>
  </si>
  <si>
    <t>Remarks</t>
  </si>
  <si>
    <t>Document List to be made available by the CH to the Audit team:</t>
  </si>
  <si>
    <t>E.g. Management system, workers records, geodata, factory records, traceability, purchase/sales procedures and purchase/sales records , IMS, approvals and sanctions.  The audit team should specify as much as possible the documents below, bearing CB and CH in mind that the audit is not limited to the below listed documents.</t>
  </si>
  <si>
    <t>List of people/professionals to be present during the audit.</t>
  </si>
  <si>
    <t>E.g. management representative; HR/payroll staff; management of processing facilities; Occupational Health and Safety Committee representative, if applicable; workers representatives including representative(s) of trade union(s), if applicable; assess-and-address committee representative; gender committee representative; grievance committee representative; any other committees.</t>
  </si>
  <si>
    <t>General observations and comments.</t>
  </si>
  <si>
    <t>E. Logistics</t>
  </si>
  <si>
    <t>Please indicate below which are the topics that the CH will afford/pay from his/her end.</t>
  </si>
  <si>
    <t>Meals</t>
  </si>
  <si>
    <t>Accommodation</t>
  </si>
  <si>
    <t>Ground Transportation</t>
  </si>
  <si>
    <t>Flight Tickets</t>
  </si>
  <si>
    <t>F. Confirmation</t>
  </si>
  <si>
    <r>
      <t xml:space="preserve">Please carefully read the clauses below and sign off your acceptance of the audit plan before the audit happens. This document </t>
    </r>
    <r>
      <rPr>
        <b/>
        <i/>
        <sz val="10"/>
        <color rgb="FF175259"/>
        <rFont val="Century Gothic"/>
        <family val="2"/>
      </rPr>
      <t>does not</t>
    </r>
    <r>
      <rPr>
        <i/>
        <sz val="10"/>
        <color rgb="FF175259"/>
        <rFont val="Century Gothic"/>
        <family val="2"/>
      </rPr>
      <t xml:space="preserve"> replace the Certification Agreement/contract between CB and CH, and the section below is indented to highlight the key clauses of the RA program for Planning/Preparation stage.
The document should be signed by the legal responsible of the Certificate Holder and digital signatures are accepted.</t>
    </r>
  </si>
  <si>
    <t xml:space="preserve">F1. THE CERTIFICATE HOLDER acknowledges that the CERTIFICATION BODY may subcontract auditors to carry out the service requested.
F2. THE CERTIFICATE HOLDER will provide all necessary information to auditors to evaluate the farm and all facilities and activities within the certificate scope. 
F3. THE CERTIFICATE HOLDER will keep a record of all claims presented to my organization in relation to product compliance with the relevant standards and will make these records available to the CERTIFICATION BODY. THE CERTIFICATE HOLDER shall take adequate actions in regard to such claims as well as to any deficiency of products or services which may affect compliance with certification requirements. THE CERTIFICATE HOLDER shall document actions taken.
F4. THE CERTIFICATE HOLDER will make certification claims only in relation to the certification scope.
F5. THE CERTIFICATE HOLDER shall not employ the certified product in a way that may affect the image of the CERTIFICATION BODY and will not include any declaration of certified product which may be considered as erroneous or unauthorized by the CERTIFICATION BODY.
F6. Upon suspension or cancellation of certification, THE CERTIFICATE HOLDER will discontinue use of all public affairs that contain any reference to certification, and return all certification documents that the CERTIFICATION BODY may request.
F7. THE CERTIFICATE HOLDER will use certification only to indicate that certified products are in conformity with specific standards.
F8. THE CERTIFICATE HOLDER will make an effort to guarantee that neither the certificate nor the report, nor any parts of these, are employed in a misleading manner.
F9. THE CERTIFICATE HOLDER will comply with the CERTIFICATION BODY’S requirements when mentioning product certification in media such as documents, brochures or publicity.
F10. The CERTIFICATION BODY attests that all its auditors, reviewers, support staff, managers and other related personnel are free of conflict of interest of any financial, commercial, relation or procedural nature and are committed to non-bribery policies established by the CB and the Rainforest Alliance.		</t>
  </si>
  <si>
    <t>Certification Body</t>
  </si>
  <si>
    <t>Name of the Representative</t>
  </si>
  <si>
    <t xml:space="preserve">Audit Risk Assessment </t>
  </si>
  <si>
    <r>
      <t xml:space="preserve">C. Lawsuit investigation (mandatory </t>
    </r>
    <r>
      <rPr>
        <b/>
        <u/>
        <sz val="10"/>
        <color rgb="FFF53D1C"/>
        <rFont val="Century Gothic"/>
        <family val="2"/>
      </rPr>
      <t>if applicable</t>
    </r>
    <r>
      <rPr>
        <b/>
        <sz val="10"/>
        <color rgb="FFF53D1C"/>
        <rFont val="Century Gothic"/>
        <family val="2"/>
      </rPr>
      <t xml:space="preserve"> for a sector and/or country)</t>
    </r>
  </si>
  <si>
    <r>
      <t xml:space="preserve">Clause 2.3.19.u, in Annex AR4 of the Auditing Rules requires CBs to conduct a preliminary investigation on lawsuits open against the Certificate Holder and/or its legal representative on topics related to the social chapter of the Sustainable Agriculture Standard. It is recommended that for countries where deforestation is considered as high risk, the CB should extend this investigation to environmental topics whenever possible.
The CB can do this research in the public court systems and/or by obtaining self-declarations from the Certificate Holder. Both should be listed below. The CB acknowledges that the investigation was properly conducted and </t>
    </r>
    <r>
      <rPr>
        <b/>
        <i/>
        <sz val="10"/>
        <color rgb="FF175259"/>
        <rFont val="Century Gothic"/>
        <family val="2"/>
      </rPr>
      <t>keeps evidence of such consultations in its QMS</t>
    </r>
    <r>
      <rPr>
        <i/>
        <sz val="10"/>
        <color rgb="FF175259"/>
        <rFont val="Century Gothic"/>
        <family val="2"/>
      </rPr>
      <t>.</t>
    </r>
  </si>
  <si>
    <t>Location (Forum)</t>
  </si>
  <si>
    <t>Nº of Lawsuit/Resolution</t>
  </si>
  <si>
    <t>Topic of the Lawsuit</t>
  </si>
  <si>
    <t>Severity</t>
  </si>
  <si>
    <t>Date of opening</t>
  </si>
  <si>
    <t>Audit Duration Calculation</t>
  </si>
  <si>
    <r>
      <t xml:space="preserve">The calculation below is  in line with the Auditing and Certification Rules of the Rainforest Alliance, and therefore mandatory. This calculation is delivered in auditor/days considering a working day of eight hours. Also, it is important to notice that to keep the quality of the audit and the auditor job at the highest levels, auditors are only allowed to work eight hours per audit day including traveling time, as established in clauses 2.1.4 and 2.1.5 of the Auditing Rules. Aud/d is referring to days of an auditor, which is commonly how audit interventions are dimensioned.
The CB should only fill in the Factor 9, and indicate traveling time and extra time (if any). All other values are calculated automatically.
</t>
    </r>
    <r>
      <rPr>
        <b/>
        <i/>
        <sz val="10"/>
        <color rgb="FF175259"/>
        <rFont val="Century Gothic"/>
        <family val="2"/>
      </rPr>
      <t>Please only fill in this sheet after assigning the audit team and finalizing the risk analysis, otherwise the figures will not work properly.</t>
    </r>
  </si>
  <si>
    <t>Value (aud/d)</t>
  </si>
  <si>
    <t>Factor 3</t>
  </si>
  <si>
    <t>Management System</t>
  </si>
  <si>
    <t>As per clause 2.5.8.</t>
  </si>
  <si>
    <t>Minimum Audit Duration (aud/d)</t>
  </si>
  <si>
    <t>Factor 4</t>
  </si>
  <si>
    <t>Sites</t>
  </si>
  <si>
    <t>Each facility is factored as 0.25 aud/d (2h).</t>
  </si>
  <si>
    <t>Duration for CB Quote (Days)</t>
  </si>
  <si>
    <t>Factor 5</t>
  </si>
  <si>
    <t>Interview Duration</t>
  </si>
  <si>
    <t>In aud/d based on the number of planned interviews that have social topics in certification scope</t>
  </si>
  <si>
    <t>Factor 9</t>
  </si>
  <si>
    <t>Site Proximity Factor</t>
  </si>
  <si>
    <t>In case the duration was adjusted, please justify:</t>
  </si>
  <si>
    <t>Factor 10</t>
  </si>
  <si>
    <t>Traveling Time</t>
  </si>
  <si>
    <t>The CB should indicate estimated traveling time from the base of the auditors to the auditing sites. Please consider the overall travel time for all the auditors and not an average time per auditor.</t>
  </si>
  <si>
    <t>Factor 11</t>
  </si>
  <si>
    <t>Duration Correction</t>
  </si>
  <si>
    <r>
      <t xml:space="preserve">The CB can assign extra audit time based on the audit risk analysis and other factors they may find applicable, based on Annex AR4 of the Auditing Rules, for example, for off-site investigations. Also, the CB may deduct time from the duration including negative values as to adjust the audit duration to reality. </t>
    </r>
    <r>
      <rPr>
        <b/>
        <i/>
        <sz val="9"/>
        <color rgb="FF175259"/>
        <rFont val="Century Gothic"/>
        <family val="2"/>
      </rPr>
      <t>Duration increases and reductions shall be justified accordingly</t>
    </r>
  </si>
  <si>
    <t>Factor 12</t>
  </si>
  <si>
    <t>Combined/ integrated audit?</t>
  </si>
  <si>
    <r>
      <t xml:space="preserve">Please choose, as set in  Annex AR10:
No combined audit - </t>
    </r>
    <r>
      <rPr>
        <b/>
        <i/>
        <sz val="9"/>
        <color rgb="FF175259"/>
        <rFont val="Century Gothic"/>
        <family val="2"/>
      </rPr>
      <t>1,00</t>
    </r>
    <r>
      <rPr>
        <i/>
        <sz val="9"/>
        <color rgb="FF175259"/>
        <rFont val="Century Gothic"/>
        <family val="2"/>
      </rPr>
      <t xml:space="preserve">
Combined audit with 2 schemes - </t>
    </r>
    <r>
      <rPr>
        <b/>
        <i/>
        <sz val="9"/>
        <color rgb="FF175259"/>
        <rFont val="Century Gothic"/>
        <family val="2"/>
      </rPr>
      <t>1,50</t>
    </r>
    <r>
      <rPr>
        <i/>
        <sz val="9"/>
        <color rgb="FF175259"/>
        <rFont val="Century Gothic"/>
        <family val="2"/>
      </rPr>
      <t xml:space="preserve">
Combined audits with 3+ schemes - </t>
    </r>
    <r>
      <rPr>
        <b/>
        <i/>
        <sz val="9"/>
        <color rgb="FF175259"/>
        <rFont val="Century Gothic"/>
        <family val="2"/>
      </rPr>
      <t>1,75</t>
    </r>
    <r>
      <rPr>
        <i/>
        <sz val="9"/>
        <color rgb="FF175259"/>
        <rFont val="Century Gothic"/>
        <family val="2"/>
      </rPr>
      <t xml:space="preserve">
If the cell is shown in red, please review the information.</t>
    </r>
  </si>
  <si>
    <t>Audit Summary</t>
  </si>
  <si>
    <t>A. Audit Information Confirmation</t>
  </si>
  <si>
    <t>Please indicate below the following information as related to the finalized audit and further procedures.
Aude/d is referring to days of an auditor, which is commonly how audit interventions are dimensioned.</t>
  </si>
  <si>
    <t>Standard Version</t>
  </si>
  <si>
    <t>Executed Audit Start Date</t>
  </si>
  <si>
    <t>Was the audit terminated?</t>
  </si>
  <si>
    <t>Executed Audit End Date</t>
  </si>
  <si>
    <t>Termination Date</t>
  </si>
  <si>
    <t>Executed Audit Duration (in aid/d)</t>
  </si>
  <si>
    <t>Justification for certification decision or audit termination</t>
  </si>
  <si>
    <t>Was it an audit combined with other schemes?</t>
  </si>
  <si>
    <t>What method was used in this audit?</t>
  </si>
  <si>
    <t>Was there a follow up audit due to NCs?</t>
  </si>
  <si>
    <t>What type of follow up audit, if any?</t>
  </si>
  <si>
    <t>How many NCs found?</t>
  </si>
  <si>
    <t>Executed Follow up Audit Duration (in aid/d)</t>
  </si>
  <si>
    <t>Follow up audit start date</t>
  </si>
  <si>
    <t>Follow up audit end date</t>
  </si>
  <si>
    <t>Name of assigned Quality Reviewer</t>
  </si>
  <si>
    <t>Quality Review completion date</t>
  </si>
  <si>
    <t>Name of assigned Certifier</t>
  </si>
  <si>
    <t>Certification Decision is:</t>
  </si>
  <si>
    <t>Certification Decision date</t>
  </si>
  <si>
    <t xml:space="preserve">Executed Sample </t>
  </si>
  <si>
    <t>Planned Sample</t>
  </si>
  <si>
    <t>If executed sample is less than planned, provide explanation</t>
  </si>
  <si>
    <t>Interviewed Workers</t>
  </si>
  <si>
    <t>Please indicate below which were the sites that were part of the audit sample for this audit. Do not forget that sample increases need to be justified.</t>
  </si>
  <si>
    <t>Name</t>
  </si>
  <si>
    <t>Internal ID Number</t>
  </si>
  <si>
    <t>Type</t>
  </si>
  <si>
    <t>Sampling Type</t>
  </si>
  <si>
    <t>If increase, 
justification</t>
  </si>
  <si>
    <t>Process Monitoring</t>
  </si>
  <si>
    <t>A. Audited Sample</t>
  </si>
  <si>
    <t>B. Timelines</t>
  </si>
  <si>
    <t>Please see below an overview of the audit sample executed, versus the audit that was planned. In case the sample executed was smaller than planned the cells will color red and the CB should provide justification.</t>
  </si>
  <si>
    <t>Below you can see the deadline for all time-bound activities in the certification process triggered before the first audit date and after the last audit date. The Quality Review can use this to ensure timelines were complied with.</t>
  </si>
  <si>
    <t>Executed</t>
  </si>
  <si>
    <t>Planned</t>
  </si>
  <si>
    <t>Deadline</t>
  </si>
  <si>
    <t>Days</t>
  </si>
  <si>
    <t>Application Approval</t>
  </si>
  <si>
    <t>CB Contract Agreement</t>
  </si>
  <si>
    <t>App. Shared with Audit Team</t>
  </si>
  <si>
    <t>Audit Plan sent to CH</t>
  </si>
  <si>
    <t>First Audit Date</t>
  </si>
  <si>
    <t>Last Audit Date</t>
  </si>
  <si>
    <t>NCs Found in audit</t>
  </si>
  <si>
    <t>NC Resolution Window</t>
  </si>
  <si>
    <t>Final Audit Report is finalized</t>
  </si>
  <si>
    <t>Certification Decision</t>
  </si>
  <si>
    <t>License Request</t>
  </si>
  <si>
    <t>Note for translator: This tab should be translated, otherwise the dropdown menus will not work</t>
  </si>
  <si>
    <t>Country List</t>
  </si>
  <si>
    <t>Types of Requirements</t>
  </si>
  <si>
    <t>Y/N List</t>
  </si>
  <si>
    <t>Lawsuit</t>
  </si>
  <si>
    <t>Auditor list</t>
  </si>
  <si>
    <t>Interview Type</t>
  </si>
  <si>
    <t>Cert. Options</t>
  </si>
  <si>
    <t>Description</t>
  </si>
  <si>
    <t>Messages</t>
  </si>
  <si>
    <t>GPF</t>
  </si>
  <si>
    <t>Afghanistan</t>
  </si>
  <si>
    <t>Core Requirements</t>
  </si>
  <si>
    <t>Individual</t>
  </si>
  <si>
    <t>Single Farm</t>
  </si>
  <si>
    <t>A single farm that owns or manages one farm with an independent organizational structure, whereby central management and all activities take place at a single physical location.</t>
  </si>
  <si>
    <t>x</t>
  </si>
  <si>
    <t>Please review the start and end dates of the audit. Based on the inserted dates and number of the auditors, the interval may not be enough.</t>
  </si>
  <si>
    <t>Sites are in very close proximity and it is easy to visit more than 6 sites per auditor within 8 hours, including time for traveling between 6 sites in any 2 selected sub-groups/villages</t>
  </si>
  <si>
    <t>Albania</t>
  </si>
  <si>
    <t>Mandatory Improvements</t>
  </si>
  <si>
    <t>No</t>
  </si>
  <si>
    <t>NC</t>
  </si>
  <si>
    <t>Group</t>
  </si>
  <si>
    <t>Multi Farm</t>
  </si>
  <si>
    <t>Two or more farms owned or rented by one entity whose operations and farming practices are managed centrally, regardless of certification.</t>
  </si>
  <si>
    <t>Sites are in reachable distances and it is reasonable to visit up to 5 sites within 8 hours, including time for traveling between 5 sites in any 2 selected sub-groups/villages</t>
  </si>
  <si>
    <t>Algeria</t>
  </si>
  <si>
    <t>Self-Selected Improvements</t>
  </si>
  <si>
    <t>NA</t>
  </si>
  <si>
    <t>Group of Farms</t>
  </si>
  <si>
    <t>A group of organized farms (group members) that implements a common management system, organized as an association or cooperative or  managed by a farm or other supply chain actor such as an exporter or another entity.</t>
  </si>
  <si>
    <t>Worker Concar</t>
  </si>
  <si>
    <t>Sites are distant from each other and it is reasonable to visit up to 4 sites within 8 hours, including time for traveling between 4 sites in any 2 selected sub-groups/villages</t>
  </si>
  <si>
    <t>Andorra</t>
  </si>
  <si>
    <t>Mandatory Smart Meters</t>
  </si>
  <si>
    <t>Scopes</t>
  </si>
  <si>
    <t>Single Site</t>
  </si>
  <si>
    <t>An individual organization that does not have farming in the scope of its Rainforest Alliance certification, whereby central management and all activities take place at a single physical location</t>
  </si>
  <si>
    <t>being</t>
  </si>
  <si>
    <t>Sites are quite distant from each other and it is reasonable to visit up to 3 sites within 8 hours, including time for traveling between 3 sites in any 2 selected sub-groups/villages</t>
  </si>
  <si>
    <t>Angola</t>
  </si>
  <si>
    <t>Self-Selected Smart Meters</t>
  </si>
  <si>
    <t>Farm</t>
  </si>
  <si>
    <t>Checklist</t>
  </si>
  <si>
    <t>Multi Site</t>
  </si>
  <si>
    <t xml:space="preserve">An organization that does not have farming in the scope of its Rainforest Alliance certification and has an identified central location under which two or more sites are operating. </t>
  </si>
  <si>
    <t>and</t>
  </si>
  <si>
    <t>Antigua and Barbuda</t>
  </si>
  <si>
    <t>Comply</t>
  </si>
  <si>
    <t>worker(s)</t>
  </si>
  <si>
    <t>Social Info</t>
  </si>
  <si>
    <t>Argentina</t>
  </si>
  <si>
    <t>Types of Audits</t>
  </si>
  <si>
    <t>Non-conformity</t>
  </si>
  <si>
    <t>workers</t>
  </si>
  <si>
    <t>This section applies to you if social requirements are applicable to your scope (cell C42). Indicate below the required information per site that you wish to include in the certification scope. Please include only workers directly involved or related with the handling of certified product, not including high management level or other unrelated positions. Bear in mind that all sites need to be included in your certification scope to be shown on the certificate.</t>
  </si>
  <si>
    <t>Armenia</t>
  </si>
  <si>
    <t>Transition</t>
  </si>
  <si>
    <t>Sent List</t>
  </si>
  <si>
    <t>Not Applicable</t>
  </si>
  <si>
    <t>Risk Levels</t>
  </si>
  <si>
    <t>Types of Auditors</t>
  </si>
  <si>
    <t>Please do not fill in this section as social requirements of the chapter 5 are not applicable to you (cell C42).</t>
  </si>
  <si>
    <t>Australia</t>
  </si>
  <si>
    <t>Certification</t>
  </si>
  <si>
    <t>Sent</t>
  </si>
  <si>
    <t>High</t>
  </si>
  <si>
    <t>Lead Auditor</t>
  </si>
  <si>
    <t>Responsible for leading and organizing the audit team; ensures the complete and proper execution of the audit; adjusts the audit plan upon communication to the client; prepares the audit report.</t>
  </si>
  <si>
    <t>Austria</t>
  </si>
  <si>
    <t>Surveillance</t>
  </si>
  <si>
    <t>Not sent</t>
  </si>
  <si>
    <t>Sample Types</t>
  </si>
  <si>
    <t>Medium</t>
  </si>
  <si>
    <t>Lead Auditor for Social Topics</t>
  </si>
  <si>
    <t>Responsible for leading and organizing the social requirements investigation during audits and to apply the extra audit requirements for medium/high risk contexts as per RA social Risk Maps.</t>
  </si>
  <si>
    <t>Please indicate below the responsible persons or committee members for the Grievance mechanism, Gender, and Assess and Address committees, and labor unions.</t>
  </si>
  <si>
    <t>Azerbaijan</t>
  </si>
  <si>
    <t xml:space="preserve">Follow up </t>
  </si>
  <si>
    <t>Low</t>
  </si>
  <si>
    <t>Support Auditor</t>
  </si>
  <si>
    <t>Supports the lead auditor with specific tasks to ensure the complete and proper execution of the audit. Prepares specific input for the audit report.</t>
  </si>
  <si>
    <t>The Bahamas</t>
  </si>
  <si>
    <t>Surprise</t>
  </si>
  <si>
    <t>Trainee Auditor</t>
  </si>
  <si>
    <t>Performs tasks on verification under the supervision of an auditor or the lead auditor at all times.</t>
  </si>
  <si>
    <t>Bahrain</t>
  </si>
  <si>
    <t>Investigation</t>
  </si>
  <si>
    <t>Open</t>
  </si>
  <si>
    <t>Technical Expert</t>
  </si>
  <si>
    <t>Supports in employing specific audit methods for gathering evidence in a given topic identified as high/medium risk for the audit context.</t>
  </si>
  <si>
    <t>Bangladesh</t>
  </si>
  <si>
    <t>Extension</t>
  </si>
  <si>
    <t>Closed</t>
  </si>
  <si>
    <t>Service Provider</t>
  </si>
  <si>
    <t>Interpreter</t>
  </si>
  <si>
    <t>Supports the audit team by literally translating statements of interviews and shall not influence on (non)conformity assessment.</t>
  </si>
  <si>
    <t>Barbados</t>
  </si>
  <si>
    <t>Shadow</t>
  </si>
  <si>
    <t>Secrecy</t>
  </si>
  <si>
    <t>Labor Provider</t>
  </si>
  <si>
    <t>Standard</t>
  </si>
  <si>
    <t>Observer</t>
  </si>
  <si>
    <t>Observes the audit process with no influence for learning or institutional reasons but also for monitoring and assessment of auditors.</t>
  </si>
  <si>
    <t>Belarus</t>
  </si>
  <si>
    <t>Review</t>
  </si>
  <si>
    <t>Other</t>
  </si>
  <si>
    <t>v.1.1</t>
  </si>
  <si>
    <t>Guidance on Worker Types</t>
  </si>
  <si>
    <t>Unionized and Migrant workers are not exclusive categories, meaning that temporary and permanent workers can be migrant and unionized as well. The indication of these field is limited to the fact that the lead auditor needs to make sure that part of the sampled workers in the temporary/permanent categories also cover the number of unionized/migrant workers indicated here.</t>
  </si>
  <si>
    <t>Belgium</t>
  </si>
  <si>
    <t>v.1.2</t>
  </si>
  <si>
    <t>Belize</t>
  </si>
  <si>
    <t>Version Concat</t>
  </si>
  <si>
    <t>(M)</t>
  </si>
  <si>
    <t>Male</t>
  </si>
  <si>
    <t>v.1.3</t>
  </si>
  <si>
    <t>Benin</t>
  </si>
  <si>
    <t>(F)</t>
  </si>
  <si>
    <t>Female</t>
  </si>
  <si>
    <t>Sample Size</t>
  </si>
  <si>
    <t>Bhutan</t>
  </si>
  <si>
    <t>Originally Planned</t>
  </si>
  <si>
    <t>Audit Cicles</t>
  </si>
  <si>
    <t>Bolivia</t>
  </si>
  <si>
    <t>Site Types</t>
  </si>
  <si>
    <t>Increased</t>
  </si>
  <si>
    <t>1st Transition</t>
  </si>
  <si>
    <t>Bosnia and Herzegovina</t>
  </si>
  <si>
    <t>2nd Transition</t>
  </si>
  <si>
    <t>Botswana</t>
  </si>
  <si>
    <t>Validation Combined Audit</t>
  </si>
  <si>
    <t>Brazil</t>
  </si>
  <si>
    <t>Brunei</t>
  </si>
  <si>
    <t>MixedIP</t>
  </si>
  <si>
    <t>Bulgaria</t>
  </si>
  <si>
    <t>Wrong</t>
  </si>
  <si>
    <t>Approved</t>
  </si>
  <si>
    <t>Segregation</t>
  </si>
  <si>
    <t>Burkina Faso</t>
  </si>
  <si>
    <t>Correct</t>
  </si>
  <si>
    <t>Rejected</t>
  </si>
  <si>
    <t>Burundi</t>
  </si>
  <si>
    <t>Cambodia</t>
  </si>
  <si>
    <t>Cert. Decision</t>
  </si>
  <si>
    <t>External Actors</t>
  </si>
  <si>
    <t>Cameroon</t>
  </si>
  <si>
    <t>Follow up audit validation</t>
  </si>
  <si>
    <t>Canada</t>
  </si>
  <si>
    <t>On site</t>
  </si>
  <si>
    <t>Non-certification</t>
  </si>
  <si>
    <t>Intermediary</t>
  </si>
  <si>
    <t>Cape Verde</t>
  </si>
  <si>
    <t>Partially remote</t>
  </si>
  <si>
    <t>Suspension</t>
  </si>
  <si>
    <t>Central African Republic</t>
  </si>
  <si>
    <t>Remote</t>
  </si>
  <si>
    <t>Cancelation</t>
  </si>
  <si>
    <t>Chad</t>
  </si>
  <si>
    <t>Chile</t>
  </si>
  <si>
    <t>China</t>
  </si>
  <si>
    <t>Colombia</t>
  </si>
  <si>
    <t>Comoros</t>
  </si>
  <si>
    <t>Termination Validation</t>
  </si>
  <si>
    <t>Congo, Republic of the</t>
  </si>
  <si>
    <t>Congo, Democratic Republic of the</t>
  </si>
  <si>
    <t>Costa Rica</t>
  </si>
  <si>
    <t>Cote d'Ivoire</t>
  </si>
  <si>
    <t>Croatia</t>
  </si>
  <si>
    <t>Cuba</t>
  </si>
  <si>
    <t>Cyprus</t>
  </si>
  <si>
    <t>Czech Republic</t>
  </si>
  <si>
    <t>Denmark</t>
  </si>
  <si>
    <t>Djibouti</t>
  </si>
  <si>
    <t>Dominica</t>
  </si>
  <si>
    <t>Dominican Republic</t>
  </si>
  <si>
    <t>East Timor (Timor-Leste)</t>
  </si>
  <si>
    <t>Ecuador</t>
  </si>
  <si>
    <t>Egypt</t>
  </si>
  <si>
    <t>El Salvador</t>
  </si>
  <si>
    <t>Equatorial Guinea</t>
  </si>
  <si>
    <t>Eritrea</t>
  </si>
  <si>
    <t>Estonia</t>
  </si>
  <si>
    <t>Ethiopia</t>
  </si>
  <si>
    <t>Fiji</t>
  </si>
  <si>
    <t>Finland</t>
  </si>
  <si>
    <t>France</t>
  </si>
  <si>
    <t>Gabon</t>
  </si>
  <si>
    <t>The Gambia</t>
  </si>
  <si>
    <t>Georgia</t>
  </si>
  <si>
    <t>Germany</t>
  </si>
  <si>
    <t>Ghana</t>
  </si>
  <si>
    <t>Greece</t>
  </si>
  <si>
    <t>Grenada</t>
  </si>
  <si>
    <t>Guatemala</t>
  </si>
  <si>
    <t>Guinea</t>
  </si>
  <si>
    <t>Guinea-Bissau</t>
  </si>
  <si>
    <t>Guyana</t>
  </si>
  <si>
    <t>Haiti</t>
  </si>
  <si>
    <t>Honduras</t>
  </si>
  <si>
    <t>Hungary</t>
  </si>
  <si>
    <t>Iceland</t>
  </si>
  <si>
    <t>India</t>
  </si>
  <si>
    <t>Indonesia</t>
  </si>
  <si>
    <t>Iran</t>
  </si>
  <si>
    <t>Iraq</t>
  </si>
  <si>
    <t>Ireland</t>
  </si>
  <si>
    <t>Israel</t>
  </si>
  <si>
    <t>Italy</t>
  </si>
  <si>
    <t>Jamaica</t>
  </si>
  <si>
    <t>Japan</t>
  </si>
  <si>
    <t>Jordan</t>
  </si>
  <si>
    <t>Kazakhstan</t>
  </si>
  <si>
    <t>Kenya</t>
  </si>
  <si>
    <t>Kiribati</t>
  </si>
  <si>
    <t>Korea, North</t>
  </si>
  <si>
    <t>Korea, South</t>
  </si>
  <si>
    <t>Kosovo</t>
  </si>
  <si>
    <t>Kuwait</t>
  </si>
  <si>
    <t>Kyrgyzstan</t>
  </si>
  <si>
    <t>Laos</t>
  </si>
  <si>
    <t>Latvia</t>
  </si>
  <si>
    <t>Lebanon</t>
  </si>
  <si>
    <t>Lesotho</t>
  </si>
  <si>
    <t>Liberia</t>
  </si>
  <si>
    <t>Libya</t>
  </si>
  <si>
    <t>Liechtenstein</t>
  </si>
  <si>
    <t>Lithuania</t>
  </si>
  <si>
    <t>Luxembourg</t>
  </si>
  <si>
    <t>Macedonia</t>
  </si>
  <si>
    <t>Madagascar</t>
  </si>
  <si>
    <t>Malawi</t>
  </si>
  <si>
    <t>Malaysia</t>
  </si>
  <si>
    <t>Maldives</t>
  </si>
  <si>
    <t>Mali</t>
  </si>
  <si>
    <t>Malta</t>
  </si>
  <si>
    <t>Marshall Islands</t>
  </si>
  <si>
    <t>Mauritania</t>
  </si>
  <si>
    <t>Mauritius</t>
  </si>
  <si>
    <t>Mexico</t>
  </si>
  <si>
    <t>Micronesia, Federated States of</t>
  </si>
  <si>
    <t>Moldova</t>
  </si>
  <si>
    <t>Monaco</t>
  </si>
  <si>
    <t>Mongolia</t>
  </si>
  <si>
    <t>Montenegro</t>
  </si>
  <si>
    <t>Morocco</t>
  </si>
  <si>
    <t>Mozambique</t>
  </si>
  <si>
    <t>Myanmar (Burma)</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</si>
  <si>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</si>
  <si>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</si>
  <si>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</si>
  <si>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</si>
  <si>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</si>
  <si>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</si>
  <si>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</si>
  <si>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</si>
  <si>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</si>
  <si>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</si>
  <si>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</si>
  <si>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</si>
  <si>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</si>
  <si>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</si>
  <si>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</si>
  <si>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</si>
  <si>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</si>
  <si>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</si>
  <si>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</si>
  <si>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</si>
  <si>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Romania</t>
  </si>
  <si>
    <t>Russia</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</si>
  <si>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</si>
  <si>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</si>
  <si>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</si>
  <si>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</si>
  <si>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</si>
  <si>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</si>
  <si>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</si>
  <si>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</si>
  <si>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</si>
  <si>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</si>
  <si>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</si>
  <si>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</si>
  <si>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</si>
  <si>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</si>
  <si>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</si>
  <si>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</si>
  <si>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</si>
  <si>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</si>
  <si>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South Sudan</t>
  </si>
  <si>
    <t>Spain</t>
  </si>
  <si>
    <t>Sri Lanka</t>
  </si>
  <si>
    <t>Sudan</t>
  </si>
  <si>
    <t>Suriname</t>
  </si>
  <si>
    <t>Swaziland</t>
  </si>
  <si>
    <t>Sweden</t>
  </si>
  <si>
    <t>Switzerland</t>
  </si>
  <si>
    <t>Syria</t>
  </si>
  <si>
    <t>Taiwan</t>
  </si>
  <si>
    <t>Tajikistan</t>
  </si>
  <si>
    <t>Tanzania</t>
  </si>
  <si>
    <t>Thailand</t>
  </si>
  <si>
    <t>Togo</t>
  </si>
  <si>
    <t>Tonga</t>
  </si>
  <si>
    <t>Trinidad and Tobago</t>
  </si>
  <si>
    <t>Tunisia</t>
  </si>
  <si>
    <t>Turkey</t>
  </si>
  <si>
    <t>Turkmenistan</t>
  </si>
  <si>
    <t>Tuvalu</t>
  </si>
  <si>
    <t>Uganda</t>
  </si>
  <si>
    <t>Ukraine</t>
  </si>
  <si>
    <t>United Arab Emirates</t>
  </si>
  <si>
    <t>United Kingdom</t>
  </si>
  <si>
    <t>United States of America</t>
  </si>
  <si>
    <t>Uruguay</t>
  </si>
  <si>
    <t>Uzbekistan</t>
  </si>
  <si>
    <t>Vanuatu</t>
  </si>
  <si>
    <t>Vatican City (Holy See)</t>
  </si>
  <si>
    <t>Venezuela</t>
  </si>
  <si>
    <t>Vietnam</t>
  </si>
  <si>
    <t>Yemen</t>
  </si>
  <si>
    <t>Zambia</t>
  </si>
  <si>
    <t>Zimbabwe</t>
  </si>
  <si>
    <t>Certification scope</t>
  </si>
  <si>
    <t>Crop name final</t>
  </si>
  <si>
    <t>Category List</t>
  </si>
  <si>
    <t>Important instructions!</t>
  </si>
  <si>
    <t>RA</t>
  </si>
  <si>
    <t>Cocoa</t>
  </si>
  <si>
    <t>After translations/updates ensure the following:</t>
  </si>
  <si>
    <t>Coffee</t>
  </si>
  <si>
    <t>Coffee Arabica</t>
  </si>
  <si>
    <t>1) Sort the crop list per category (B2) from A to Z</t>
  </si>
  <si>
    <t>Coffee Robusta</t>
  </si>
  <si>
    <t>Flower</t>
  </si>
  <si>
    <t>2) Open the Name Manager. You will see the same entries as the category list (E2) as names.</t>
  </si>
  <si>
    <t>Ferns</t>
  </si>
  <si>
    <t>Fruit</t>
  </si>
  <si>
    <t>3) Open each name and align it with the translated/updated list. This means that you need to reselect all crop names (column C) and link it to the corresponding category.</t>
  </si>
  <si>
    <t>Leather leaf fern</t>
  </si>
  <si>
    <t>Herbs</t>
  </si>
  <si>
    <t>No other changes are needed!</t>
  </si>
  <si>
    <t>Other ornamental plants</t>
  </si>
  <si>
    <t>Nuts</t>
  </si>
  <si>
    <t>Palm leaves</t>
  </si>
  <si>
    <t>Tea</t>
  </si>
  <si>
    <t>Psyllium</t>
  </si>
  <si>
    <t>Vegetable</t>
  </si>
  <si>
    <t>Rose</t>
  </si>
  <si>
    <t>Sunflower</t>
  </si>
  <si>
    <t>Various Foliage</t>
  </si>
  <si>
    <t>Açaí</t>
  </si>
  <si>
    <t>UEBT/RA</t>
  </si>
  <si>
    <t>Apple blossoms</t>
  </si>
  <si>
    <t>Apple fruit</t>
  </si>
  <si>
    <t>Apple leaves</t>
  </si>
  <si>
    <t>Apricot blossoms</t>
  </si>
  <si>
    <t>Apricot fruit</t>
  </si>
  <si>
    <t>Apricot leaves</t>
  </si>
  <si>
    <t>Avocado</t>
  </si>
  <si>
    <t>Banana</t>
  </si>
  <si>
    <t>Baobab</t>
  </si>
  <si>
    <t>Barberry</t>
  </si>
  <si>
    <t>Bilberry</t>
  </si>
  <si>
    <t>Black Currant fruit</t>
  </si>
  <si>
    <t>Blackberry fruit</t>
  </si>
  <si>
    <t>Blackberry leaves</t>
  </si>
  <si>
    <t>Blueberry fruit</t>
  </si>
  <si>
    <t>Blueberry leaves</t>
  </si>
  <si>
    <t>Boysenberry fruit</t>
  </si>
  <si>
    <t>Cherry blossoms</t>
  </si>
  <si>
    <t>Cherry fruit</t>
  </si>
  <si>
    <t>Cherry leaves</t>
  </si>
  <si>
    <t>Citron</t>
  </si>
  <si>
    <t>Citrus blossoms</t>
  </si>
  <si>
    <t>Citrus fruit</t>
  </si>
  <si>
    <t>Citrus leaves</t>
  </si>
  <si>
    <t>Clementine</t>
  </si>
  <si>
    <t>Coconut</t>
  </si>
  <si>
    <t xml:space="preserve">Copoazú </t>
  </si>
  <si>
    <t>Crab apple blossoms</t>
  </si>
  <si>
    <t>Crab apple fruit</t>
  </si>
  <si>
    <t>Crab apple leaves</t>
  </si>
  <si>
    <t>Cranberry fruit</t>
  </si>
  <si>
    <t>Cranberry leaves</t>
  </si>
  <si>
    <t xml:space="preserve">Cupuaçu </t>
  </si>
  <si>
    <t>Curaba</t>
  </si>
  <si>
    <t>Date blossoms</t>
  </si>
  <si>
    <t>Date fruit</t>
  </si>
  <si>
    <t>Date leaves</t>
  </si>
  <si>
    <t>Dragonfruit leaves</t>
  </si>
  <si>
    <t>Fig</t>
  </si>
  <si>
    <t>Gooseberry fruit</t>
  </si>
  <si>
    <t>Gooseberry leaves</t>
  </si>
  <si>
    <t>Grandilla</t>
  </si>
  <si>
    <t>Grapefruit blossoms</t>
  </si>
  <si>
    <t>Grapefruit fruit</t>
  </si>
  <si>
    <t>Grapefruit leaves</t>
  </si>
  <si>
    <t>Grapes</t>
  </si>
  <si>
    <t>Guava fruit</t>
  </si>
  <si>
    <t>Guava leaves</t>
  </si>
  <si>
    <t>Indian Gooseberry</t>
  </si>
  <si>
    <t>Jackfruit</t>
  </si>
  <si>
    <t>Jocote / Mombin</t>
  </si>
  <si>
    <t>Kiwi</t>
  </si>
  <si>
    <t>Lemon blossoms</t>
  </si>
  <si>
    <t>Lemon fruit</t>
  </si>
  <si>
    <t>Lemon leaves</t>
  </si>
  <si>
    <t>Lime blossoms</t>
  </si>
  <si>
    <t>Lime fruit</t>
  </si>
  <si>
    <t>Lime leaves</t>
  </si>
  <si>
    <t>Loquat</t>
  </si>
  <si>
    <t>Lychee blossoms</t>
  </si>
  <si>
    <t>Lychee fruit</t>
  </si>
  <si>
    <t>Lychee leaves</t>
  </si>
  <si>
    <t>Mandarin blossoms</t>
  </si>
  <si>
    <t>Mandarin fruit</t>
  </si>
  <si>
    <t>Mandarin leaves</t>
  </si>
  <si>
    <t>Mango fruit</t>
  </si>
  <si>
    <t>Mango leaves</t>
  </si>
  <si>
    <t>Mangosteen</t>
  </si>
  <si>
    <t>Melon blossoms</t>
  </si>
  <si>
    <t>Melon fruit</t>
  </si>
  <si>
    <t>Melon leaves</t>
  </si>
  <si>
    <t>Mulberry</t>
  </si>
  <si>
    <t>Nectarine</t>
  </si>
  <si>
    <t>Orange blossoms</t>
  </si>
  <si>
    <t>Orange fruit</t>
  </si>
  <si>
    <t>Orange leaves</t>
  </si>
  <si>
    <t>Other banana</t>
  </si>
  <si>
    <t>Other fresh fruit</t>
  </si>
  <si>
    <t>Papaya</t>
  </si>
  <si>
    <t>Passion fruit blossoms</t>
  </si>
  <si>
    <t>Passion fruit leaves</t>
  </si>
  <si>
    <t>Passionfruit / Gulupa</t>
  </si>
  <si>
    <t>Pawpaw</t>
  </si>
  <si>
    <t>Peach / Durazno</t>
  </si>
  <si>
    <t>Peach blossoms</t>
  </si>
  <si>
    <t>Peach leaves</t>
  </si>
  <si>
    <t>Pear blossoms</t>
  </si>
  <si>
    <t>Pear fruit</t>
  </si>
  <si>
    <t>Pear leaves</t>
  </si>
  <si>
    <t>Physalis / Cape gooseberry</t>
  </si>
  <si>
    <t>Pineapple</t>
  </si>
  <si>
    <t>Pineapple leaves</t>
  </si>
  <si>
    <t>Pitajaya / Dragon Fruit</t>
  </si>
  <si>
    <t>Plantain</t>
  </si>
  <si>
    <t>Plum blossoms</t>
  </si>
  <si>
    <t>Plum fruit</t>
  </si>
  <si>
    <t>Plum leaves</t>
  </si>
  <si>
    <t>Pomegranate fruit</t>
  </si>
  <si>
    <t>Pomegranate leaves</t>
  </si>
  <si>
    <t>Rambutan</t>
  </si>
  <si>
    <t>Raspberry fruit</t>
  </si>
  <si>
    <t>Raspberry leaves</t>
  </si>
  <si>
    <t>Red Currant fruit</t>
  </si>
  <si>
    <t>Sapota/Chikoo</t>
  </si>
  <si>
    <t>Soursop</t>
  </si>
  <si>
    <t>Strawberry blossoms</t>
  </si>
  <si>
    <t>Strawberry fruit</t>
  </si>
  <si>
    <t>Strawberry leaves</t>
  </si>
  <si>
    <t>Sweet Blackberry fruit</t>
  </si>
  <si>
    <t>Sweet Blackberry leaves</t>
  </si>
  <si>
    <t>Sweet Grandilla</t>
  </si>
  <si>
    <t>Tamarillo</t>
  </si>
  <si>
    <t>Tangerine</t>
  </si>
  <si>
    <t>Tangerine blossoms</t>
  </si>
  <si>
    <t>Tangerine leaves</t>
  </si>
  <si>
    <t>Watermelon</t>
  </si>
  <si>
    <t>Wild Pear blossoms</t>
  </si>
  <si>
    <t>Wild pear fruit</t>
  </si>
  <si>
    <t>Wild Pear leaves</t>
  </si>
  <si>
    <t>Acerola fruit</t>
  </si>
  <si>
    <t>Acerola leaves</t>
  </si>
  <si>
    <t>Ajwain</t>
  </si>
  <si>
    <t>Allspice</t>
  </si>
  <si>
    <t>Aloe vera</t>
  </si>
  <si>
    <t>Angelica</t>
  </si>
  <si>
    <t>Anise</t>
  </si>
  <si>
    <t>Aronia</t>
  </si>
  <si>
    <t>Asafoetida</t>
  </si>
  <si>
    <t>Ash</t>
  </si>
  <si>
    <t>Ashwagandha</t>
  </si>
  <si>
    <t>Balm hawthorn</t>
  </si>
  <si>
    <t>Basil</t>
  </si>
  <si>
    <t>Bay Leaf plant</t>
  </si>
  <si>
    <t>Bergamot</t>
  </si>
  <si>
    <t>Bibernell</t>
  </si>
  <si>
    <t>Black Currant leaves</t>
  </si>
  <si>
    <t>UEBT/RA or RA</t>
  </si>
  <si>
    <t>Black Pepper</t>
  </si>
  <si>
    <t>Blackberry</t>
  </si>
  <si>
    <t>Blessed thistle</t>
  </si>
  <si>
    <t>Bluet</t>
  </si>
  <si>
    <t>Boldo</t>
  </si>
  <si>
    <t>Borage</t>
  </si>
  <si>
    <t>Boysenberry leaves</t>
  </si>
  <si>
    <t>Burnet</t>
  </si>
  <si>
    <t>Calendula</t>
  </si>
  <si>
    <t>Caraway</t>
  </si>
  <si>
    <t>Cardamom</t>
  </si>
  <si>
    <t>Carnation</t>
  </si>
  <si>
    <t>Carob</t>
  </si>
  <si>
    <t>Cassia</t>
  </si>
  <si>
    <t>Catnip</t>
  </si>
  <si>
    <t>Cayenne pepper</t>
  </si>
  <si>
    <t>Centella</t>
  </si>
  <si>
    <t>Chamomile</t>
  </si>
  <si>
    <t>Cheese poplar</t>
  </si>
  <si>
    <t>Chervil</t>
  </si>
  <si>
    <t>Chicory</t>
  </si>
  <si>
    <t>Chilli Pepper</t>
  </si>
  <si>
    <t>Chilli/Chili/Chile</t>
  </si>
  <si>
    <t>Chive</t>
  </si>
  <si>
    <t>Cicely</t>
  </si>
  <si>
    <t>Cilantro</t>
  </si>
  <si>
    <t>Cinnamon</t>
  </si>
  <si>
    <t>Citronella</t>
  </si>
  <si>
    <t>Clove</t>
  </si>
  <si>
    <t>Cola nut plant</t>
  </si>
  <si>
    <t>Common mullein</t>
  </si>
  <si>
    <t>Coneflower</t>
  </si>
  <si>
    <t>Coriander</t>
  </si>
  <si>
    <t>Cornflower</t>
  </si>
  <si>
    <t>Costmary</t>
  </si>
  <si>
    <t>Cowslip</t>
  </si>
  <si>
    <t>Crisped mint</t>
  </si>
  <si>
    <t>Cumin</t>
  </si>
  <si>
    <t>Curcuma</t>
  </si>
  <si>
    <t>Curly mint</t>
  </si>
  <si>
    <t>Curry leaf</t>
  </si>
  <si>
    <t>Daisy</t>
  </si>
  <si>
    <t>Dandellion</t>
  </si>
  <si>
    <t>Dane weed</t>
  </si>
  <si>
    <t>Dill</t>
  </si>
  <si>
    <t>Echinacea</t>
  </si>
  <si>
    <t>Elderberry</t>
  </si>
  <si>
    <t>Elderflower</t>
  </si>
  <si>
    <t>Erica</t>
  </si>
  <si>
    <t>Eucalyptus</t>
  </si>
  <si>
    <t>Fennel</t>
  </si>
  <si>
    <t>Fenugreek</t>
  </si>
  <si>
    <t>Feverfew</t>
  </si>
  <si>
    <t>Filé powder / Sassafras</t>
  </si>
  <si>
    <t>Galangal</t>
  </si>
  <si>
    <t>Ginger</t>
  </si>
  <si>
    <t>Ginkgo</t>
  </si>
  <si>
    <t>Ginseng</t>
  </si>
  <si>
    <t>Golden rhubarb</t>
  </si>
  <si>
    <t>Grains of paradise</t>
  </si>
  <si>
    <t>Guarana</t>
  </si>
  <si>
    <t>Hawthorn</t>
  </si>
  <si>
    <t>Heather</t>
  </si>
  <si>
    <t>Helichrysum</t>
  </si>
  <si>
    <t>Hemp</t>
  </si>
  <si>
    <t>Hibiscus</t>
  </si>
  <si>
    <t>Honeybush</t>
  </si>
  <si>
    <t>Hops</t>
  </si>
  <si>
    <t>Horehound</t>
  </si>
  <si>
    <t>Horseradish</t>
  </si>
  <si>
    <t>Hyssop</t>
  </si>
  <si>
    <t>Jasmine</t>
  </si>
  <si>
    <t>Juniper</t>
  </si>
  <si>
    <t>Lady's Mantle</t>
  </si>
  <si>
    <t>Lapacho</t>
  </si>
  <si>
    <t>Laurel</t>
  </si>
  <si>
    <t>Lavender</t>
  </si>
  <si>
    <t>Lemon balm</t>
  </si>
  <si>
    <t>Lemon myrtle</t>
  </si>
  <si>
    <t>Lemon verbena</t>
  </si>
  <si>
    <t>Lemongrass</t>
  </si>
  <si>
    <t>Licorice / liquorice</t>
  </si>
  <si>
    <t>Linden</t>
  </si>
  <si>
    <t>Lotus</t>
  </si>
  <si>
    <t>Lovage</t>
  </si>
  <si>
    <t>Mace</t>
  </si>
  <si>
    <t>Mallow</t>
  </si>
  <si>
    <t>Marigold</t>
  </si>
  <si>
    <t>Marjoram</t>
  </si>
  <si>
    <t>Marsh mallow</t>
  </si>
  <si>
    <t>Meadowsweet</t>
  </si>
  <si>
    <t>Melisse</t>
  </si>
  <si>
    <t>Mint</t>
  </si>
  <si>
    <t>Moringa</t>
  </si>
  <si>
    <t>Mustard</t>
  </si>
  <si>
    <t>Nasturtium</t>
  </si>
  <si>
    <t>Neem fruit</t>
  </si>
  <si>
    <t>Neem leaves</t>
  </si>
  <si>
    <t>Nettle</t>
  </si>
  <si>
    <t>Nigella</t>
  </si>
  <si>
    <t>Nutmeg</t>
  </si>
  <si>
    <t>Oat</t>
  </si>
  <si>
    <t>Oregano</t>
  </si>
  <si>
    <t>Other herbs and spices</t>
  </si>
  <si>
    <t>Otrthosiphon</t>
  </si>
  <si>
    <t>Paprika</t>
  </si>
  <si>
    <t>Parsley</t>
  </si>
  <si>
    <t>Patchouli</t>
  </si>
  <si>
    <t>Peony</t>
  </si>
  <si>
    <t>Peppermint</t>
  </si>
  <si>
    <t>Pimento</t>
  </si>
  <si>
    <t>Poppy</t>
  </si>
  <si>
    <t>Primrose</t>
  </si>
  <si>
    <t>Red Currant leaves</t>
  </si>
  <si>
    <t>Rhubarb</t>
  </si>
  <si>
    <t>Ribwort</t>
  </si>
  <si>
    <t>Rooibos</t>
  </si>
  <si>
    <t>Rose Hip</t>
  </si>
  <si>
    <t>Rosemary</t>
  </si>
  <si>
    <t>Rue</t>
  </si>
  <si>
    <t>Safflower</t>
  </si>
  <si>
    <t>Saffron</t>
  </si>
  <si>
    <t>Sage</t>
  </si>
  <si>
    <t>Salvia</t>
  </si>
  <si>
    <t>Sarsaparilla</t>
  </si>
  <si>
    <t>Sassafras</t>
  </si>
  <si>
    <t>Savory</t>
  </si>
  <si>
    <t>Silver lime / silver linden</t>
  </si>
  <si>
    <t>Sorrel</t>
  </si>
  <si>
    <t>Spearmint</t>
  </si>
  <si>
    <t>Spices</t>
  </si>
  <si>
    <t>St. John's wort</t>
  </si>
  <si>
    <t>Star Anise</t>
  </si>
  <si>
    <t>Stevia</t>
  </si>
  <si>
    <t>Stinging nettle</t>
  </si>
  <si>
    <t>Stone linden</t>
  </si>
  <si>
    <t>Sweet Fennel</t>
  </si>
  <si>
    <t>Taiga root</t>
  </si>
  <si>
    <t>Tarragon</t>
  </si>
  <si>
    <t>Terminalia</t>
  </si>
  <si>
    <t>Thyme</t>
  </si>
  <si>
    <t>Tulsi</t>
  </si>
  <si>
    <t>Turmeric</t>
  </si>
  <si>
    <t>Valerian</t>
  </si>
  <si>
    <t>Vanilla</t>
  </si>
  <si>
    <t>Vasaka</t>
  </si>
  <si>
    <t>Verbena</t>
  </si>
  <si>
    <t>Wasabi</t>
  </si>
  <si>
    <t>White Pepper</t>
  </si>
  <si>
    <t>Willow bark</t>
  </si>
  <si>
    <t>Willow herb</t>
  </si>
  <si>
    <t>Yarrow</t>
  </si>
  <si>
    <t>Yerba Mate</t>
  </si>
  <si>
    <t>Almond nut</t>
  </si>
  <si>
    <t>Cashew</t>
  </si>
  <si>
    <t>Hazelnut</t>
  </si>
  <si>
    <t>Macadamia</t>
  </si>
  <si>
    <t>Peanut</t>
  </si>
  <si>
    <t>Pecan</t>
  </si>
  <si>
    <t>Pistachio</t>
  </si>
  <si>
    <t>Tea plant</t>
  </si>
  <si>
    <t>Alfafa</t>
  </si>
  <si>
    <t>Arracacha</t>
  </si>
  <si>
    <t>Artichoke</t>
  </si>
  <si>
    <t>Arugula</t>
  </si>
  <si>
    <t>Asparagus</t>
  </si>
  <si>
    <t>Bean</t>
  </si>
  <si>
    <t>Beet, beetroot</t>
  </si>
  <si>
    <t>Bell Peppers</t>
  </si>
  <si>
    <t>Bitter gourd</t>
  </si>
  <si>
    <t>Broccoli</t>
  </si>
  <si>
    <t>Brussels Sprout</t>
  </si>
  <si>
    <t>Buttercup squash</t>
  </si>
  <si>
    <t>Cabbage</t>
  </si>
  <si>
    <t>Calabash</t>
  </si>
  <si>
    <t>Carrot</t>
  </si>
  <si>
    <t>Cassava</t>
  </si>
  <si>
    <t>Cauliflower</t>
  </si>
  <si>
    <t>Celery</t>
  </si>
  <si>
    <t>Chard</t>
  </si>
  <si>
    <t>Chayote, chocho, christophine</t>
  </si>
  <si>
    <t>Chilacayote</t>
  </si>
  <si>
    <t>Corn</t>
  </si>
  <si>
    <t>Cucumber</t>
  </si>
  <si>
    <t>Eggplant, Aubergine</t>
  </si>
  <si>
    <t>Endive</t>
  </si>
  <si>
    <t>Garlic</t>
  </si>
  <si>
    <t>Green bean / string bean</t>
  </si>
  <si>
    <t>Heart of Palm</t>
  </si>
  <si>
    <t>Kale</t>
  </si>
  <si>
    <t>Leek</t>
  </si>
  <si>
    <t>Lettuce</t>
  </si>
  <si>
    <t>Manioc / Cassava</t>
  </si>
  <si>
    <t>Mizuna</t>
  </si>
  <si>
    <t>Mustard greens</t>
  </si>
  <si>
    <t>Olive</t>
  </si>
  <si>
    <t>Onion</t>
  </si>
  <si>
    <t>Other fresh vegetables</t>
  </si>
  <si>
    <t>Pea</t>
  </si>
  <si>
    <t>Potato</t>
  </si>
  <si>
    <t>Pumpkin</t>
  </si>
  <si>
    <t>Radicchio</t>
  </si>
  <si>
    <t>Radish</t>
  </si>
  <si>
    <t>Rucula</t>
  </si>
  <si>
    <t>Spinach</t>
  </si>
  <si>
    <t>Squash</t>
  </si>
  <si>
    <t>Sweet Onion</t>
  </si>
  <si>
    <t>Sweet Potato</t>
  </si>
  <si>
    <t>Taro / Kalo</t>
  </si>
  <si>
    <t>Tomato</t>
  </si>
  <si>
    <t>Vegetables</t>
  </si>
  <si>
    <t>Watercresses</t>
  </si>
  <si>
    <t>Yam</t>
  </si>
  <si>
    <t>Note for translator: No need to translate this tab</t>
  </si>
  <si>
    <t>Combined audit</t>
  </si>
  <si>
    <t>Interviews</t>
  </si>
  <si>
    <t>Sample factors</t>
  </si>
  <si>
    <t xml:space="preserve">Number of workers involved in the CH </t>
  </si>
  <si>
    <t>Lower border of category (min workers)</t>
  </si>
  <si>
    <t>Minimum number of interviews</t>
  </si>
  <si>
    <t xml:space="preserve">Minimum number of individual interviews </t>
  </si>
  <si>
    <t>Maximum number of group interviews - Description</t>
  </si>
  <si>
    <t>Maximum number of group interviews (Group/Components)</t>
  </si>
  <si>
    <t xml:space="preserve">Minimum number of worker files to be checked </t>
  </si>
  <si>
    <t>Individual Interview</t>
  </si>
  <si>
    <t>h</t>
  </si>
  <si>
    <t>Item</t>
  </si>
  <si>
    <t>Sample for Audit Calculation</t>
  </si>
  <si>
    <t>Formula for Audit Sample</t>
  </si>
  <si>
    <t>Totals from Application Form</t>
  </si>
  <si>
    <t>Min. Sample</t>
  </si>
  <si>
    <t>Sample for SC</t>
  </si>
  <si>
    <t>Note</t>
  </si>
  <si>
    <t>Clause</t>
  </si>
  <si>
    <t>1 to 5</t>
  </si>
  <si>
    <t>Group Interview</t>
  </si>
  <si>
    <t>Processing Sites</t>
  </si>
  <si>
    <t>√</t>
  </si>
  <si>
    <t>Square root of total</t>
  </si>
  <si>
    <t>2.4.16.b</t>
  </si>
  <si>
    <t>6 to 10</t>
  </si>
  <si>
    <t>11 to 50</t>
  </si>
  <si>
    <t>1 group of 3</t>
  </si>
  <si>
    <t>51 to 100</t>
  </si>
  <si>
    <t>1 group of 3
1 group of 5</t>
  </si>
  <si>
    <t>101 to 250</t>
  </si>
  <si>
    <t>2 groups of 5</t>
  </si>
  <si>
    <t>251 to 500</t>
  </si>
  <si>
    <t>2 groups of 3
1 group of 4
2 groups of 5</t>
  </si>
  <si>
    <t>Risk</t>
  </si>
  <si>
    <t>501 to 1500</t>
  </si>
  <si>
    <t>2 group of 3
1 group of 4
3 groups of 5</t>
  </si>
  <si>
    <t>Very Low-Risk Category (A)</t>
  </si>
  <si>
    <t>1501 to 4000</t>
  </si>
  <si>
    <t>1 group of 3
1 group of 4
5 groups of 5</t>
  </si>
  <si>
    <t>Low Risk Category (B)</t>
  </si>
  <si>
    <t>Values in Red, Modfied due to the Provisional Policy</t>
  </si>
  <si>
    <t>&gt; 4001</t>
  </si>
  <si>
    <t>8 groups of 5</t>
  </si>
  <si>
    <t>Medium Risk Category (C)</t>
  </si>
  <si>
    <t>D</t>
  </si>
  <si>
    <t>High Risk Category (D)</t>
  </si>
  <si>
    <t>E</t>
  </si>
  <si>
    <t>Very High-Risk Category (E)</t>
  </si>
  <si>
    <t>Audit Date Trigger Factor</t>
  </si>
  <si>
    <t>Worker Calculation Concat</t>
  </si>
  <si>
    <t>Min. Number Interviews</t>
  </si>
  <si>
    <t>Initial Date</t>
  </si>
  <si>
    <t>&lt; 18 years</t>
  </si>
  <si>
    <t>Total</t>
  </si>
  <si>
    <t>General</t>
  </si>
  <si>
    <t>% Male</t>
  </si>
  <si>
    <t>%Female</t>
  </si>
  <si>
    <t>Audit Date</t>
  </si>
  <si>
    <t>Totals</t>
  </si>
  <si>
    <t>Transition Audit Trigger</t>
  </si>
  <si>
    <t>Audit Type</t>
  </si>
  <si>
    <t>Calculation on proportion of interviews</t>
  </si>
  <si>
    <t>Filling in</t>
  </si>
  <si>
    <t>total</t>
  </si>
  <si>
    <t>Permanent proportion</t>
  </si>
  <si>
    <t>Temporary proportion</t>
  </si>
  <si>
    <t>Calculation on proportion of interviews - Rounding</t>
  </si>
  <si>
    <t>Calculation on proportion of interviews - Corrections</t>
  </si>
  <si>
    <t>Calculation on proportion of interviews - Formulas</t>
  </si>
  <si>
    <t>SA-F-GA-5-V2.1</t>
  </si>
  <si>
    <t xml:space="preserve">SA-S-SD-2-V1.3 Rainforest Alliance 2020 Sustainable Agriculture Standard, Supply Chain requirements
SA-R-GA-1-V1.3 Rainforest Alliance 2020 Certification and Auditing Rules	</t>
  </si>
  <si>
    <t>2.1 July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</si>
</sst>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 #,##0.00_-;_-* &quot;-&quot;??_-;_-@_-"/>
    <numFmt numFmtId="165" formatCode="_-* #,##0_-;\-* #,##0_-;_-* &quot;-&quot;??_-;_-@_-"/>
    <numFmt numFmtId="166" formatCode="_-* #,##0.000_-;\-* #,##0.000_-;_-* &quot;-&quot;??_-;_-@_-"/>
    <numFmt numFmtId="167" formatCode="_-* #,##0.000_-;\-* #,##0.000_-;_-* &quot;-&quot;???_-;_-@_-"/>
    <numFmt numFmtId="168" formatCode="[$-809]d\ mmmm\ yyyy;@"/>
  </numFmts>
  <fonts count="66" x14ac:knownFonts="1">
    <font>
      <sz val="11"/>
      <color theme="1"/>
      <name val="Calibri"/>
      <family val="2"/>
      <scheme val="minor"/>
    </font>
    <font>
      <sz val="11"/>
      <color theme="1"/>
      <name val="Calibri"/>
      <family val="2"/>
      <scheme val="minor"/>
    </font>
    <font>
      <sz val="10"/>
      <color theme="1"/>
      <name val="Century Gothic"/>
      <family val="2"/>
    </font>
    <font>
      <sz val="9"/>
      <color theme="1"/>
      <name val="Century Gothic"/>
      <family val="2"/>
    </font>
    <font>
      <b/>
      <sz val="16"/>
      <color rgb="FF175259"/>
      <name val="Century Gothic"/>
      <family val="2"/>
    </font>
    <font>
      <b/>
      <sz val="11"/>
      <color rgb="FF175259"/>
      <name val="Century Gothic"/>
      <family val="2"/>
    </font>
    <font>
      <b/>
      <sz val="13"/>
      <color rgb="FF175259"/>
      <name val="Century Gothic"/>
      <family val="2"/>
    </font>
    <font>
      <sz val="10"/>
      <color rgb="FF175259"/>
      <name val="Century Gothic"/>
      <family val="2"/>
    </font>
    <font>
      <b/>
      <sz val="10"/>
      <color rgb="FF175259"/>
      <name val="Century Gothic"/>
      <family val="2"/>
    </font>
    <font>
      <b/>
      <sz val="10"/>
      <color theme="0"/>
      <name val="Century Gothic"/>
      <family val="2"/>
    </font>
    <font>
      <sz val="9"/>
      <color rgb="FF414141"/>
      <name val="Century Gothic"/>
      <family val="2"/>
    </font>
    <font>
      <b/>
      <sz val="8"/>
      <color theme="0"/>
      <name val="Century Gothic"/>
      <family val="2"/>
    </font>
    <font>
      <b/>
      <sz val="10"/>
      <color rgb="FFF53D1C"/>
      <name val="Century Gothic"/>
      <family val="2"/>
    </font>
    <font>
      <sz val="10"/>
      <name val="Century Gothic"/>
      <family val="2"/>
    </font>
    <font>
      <b/>
      <sz val="9"/>
      <color rgb="FF175259"/>
      <name val="Century Gothic"/>
      <family val="2"/>
    </font>
    <font>
      <b/>
      <sz val="8"/>
      <color rgb="FF175259"/>
      <name val="Century Gothic"/>
      <family val="2"/>
    </font>
    <font>
      <i/>
      <sz val="10"/>
      <color rgb="FF175259"/>
      <name val="Century Gothic"/>
      <family val="2"/>
    </font>
    <font>
      <b/>
      <sz val="10"/>
      <color rgb="FF1A52C2"/>
      <name val="Century Gothic"/>
      <family val="2"/>
    </font>
    <font>
      <b/>
      <sz val="11"/>
      <color theme="0"/>
      <name val="Calibri"/>
      <family val="2"/>
      <scheme val="minor"/>
    </font>
    <font>
      <b/>
      <sz val="9"/>
      <color theme="0"/>
      <name val="Century Gothic"/>
      <family val="2"/>
    </font>
    <font>
      <b/>
      <vertAlign val="superscript"/>
      <sz val="10"/>
      <color theme="0"/>
      <name val="Century Gothic"/>
      <family val="2"/>
    </font>
    <font>
      <sz val="10"/>
      <color theme="0"/>
      <name val="Century Gothic"/>
      <family val="2"/>
    </font>
    <font>
      <sz val="10"/>
      <color rgb="FF1A52C2"/>
      <name val="Century Gothic"/>
      <family val="2"/>
    </font>
    <font>
      <sz val="11"/>
      <color theme="0"/>
      <name val="Calibri"/>
      <family val="2"/>
      <scheme val="minor"/>
    </font>
    <font>
      <sz val="8"/>
      <color theme="1"/>
      <name val="Calibri"/>
      <family val="2"/>
      <scheme val="minor"/>
    </font>
    <font>
      <i/>
      <sz val="9"/>
      <color rgb="FF175259"/>
      <name val="Century Gothic"/>
      <family val="2"/>
    </font>
    <font>
      <sz val="10"/>
      <color rgb="FFFF0000"/>
      <name val="Century Gothic"/>
      <family val="2"/>
    </font>
    <font>
      <b/>
      <i/>
      <sz val="10"/>
      <color rgb="FF175259"/>
      <name val="Century Gothic"/>
      <family val="2"/>
    </font>
    <font>
      <b/>
      <sz val="11"/>
      <color rgb="FF175259"/>
      <name val="Calibri"/>
      <family val="2"/>
      <scheme val="minor"/>
    </font>
    <font>
      <sz val="12"/>
      <color theme="1"/>
      <name val="Calibri"/>
      <family val="2"/>
      <scheme val="minor"/>
    </font>
    <font>
      <sz val="11"/>
      <color theme="1"/>
      <name val="Century Gothic"/>
      <family val="2"/>
    </font>
    <font>
      <sz val="11"/>
      <color rgb="FF9C5700"/>
      <name val="Calibri"/>
      <family val="2"/>
      <scheme val="minor"/>
    </font>
    <font>
      <b/>
      <i/>
      <sz val="9"/>
      <color rgb="FF175259"/>
      <name val="Century Gothic"/>
      <family val="2"/>
    </font>
    <font>
      <sz val="8"/>
      <color theme="1"/>
      <name val="Century Gothic"/>
      <family val="2"/>
    </font>
    <font>
      <b/>
      <vertAlign val="superscript"/>
      <sz val="9"/>
      <color rgb="FF175259"/>
      <name val="Century Gothic"/>
      <family val="2"/>
    </font>
    <font>
      <b/>
      <sz val="10"/>
      <color rgb="FF94BA29"/>
      <name val="Century Gothic"/>
      <family val="2"/>
    </font>
    <font>
      <b/>
      <sz val="10"/>
      <color theme="1"/>
      <name val="Century Gothic"/>
      <family val="2"/>
    </font>
    <font>
      <b/>
      <sz val="36"/>
      <color rgb="FF175259"/>
      <name val="Century Gothic"/>
      <family val="2"/>
    </font>
    <font>
      <b/>
      <sz val="20"/>
      <color rgb="FFF53D1C"/>
      <name val="Century Gothic"/>
      <family val="2"/>
    </font>
    <font>
      <i/>
      <sz val="14"/>
      <color rgb="FF94BA29"/>
      <name val="Century Gothic"/>
      <family val="2"/>
    </font>
    <font>
      <sz val="11"/>
      <color rgb="FF94BA29"/>
      <name val="Century Gothic"/>
      <family val="2"/>
    </font>
    <font>
      <b/>
      <sz val="10"/>
      <name val="Century Gothic"/>
      <family val="2"/>
    </font>
    <font>
      <b/>
      <sz val="10"/>
      <color rgb="FF000000"/>
      <name val="Century Gothic"/>
      <family val="2"/>
    </font>
    <font>
      <sz val="9"/>
      <color rgb="FF000000"/>
      <name val="Calibri"/>
      <family val="2"/>
      <scheme val="minor"/>
    </font>
    <font>
      <sz val="11"/>
      <color rgb="FFF53D1C"/>
      <name val="Calibri"/>
      <family val="2"/>
      <scheme val="minor"/>
    </font>
    <font>
      <i/>
      <sz val="9"/>
      <color theme="1"/>
      <name val="Century Gothic"/>
      <family val="2"/>
    </font>
    <font>
      <b/>
      <sz val="10"/>
      <color rgb="FFFF7C80"/>
      <name val="Century Gothic"/>
      <family val="2"/>
    </font>
    <font>
      <u/>
      <sz val="11"/>
      <color theme="10"/>
      <name val="Calibri"/>
      <family val="2"/>
      <scheme val="minor"/>
    </font>
    <font>
      <sz val="10"/>
      <color theme="5"/>
      <name val="Century Gothic"/>
      <family val="2"/>
    </font>
    <font>
      <sz val="8"/>
      <color rgb="FFDEDBC4"/>
      <name val="Century Gothic"/>
      <family val="2"/>
    </font>
    <font>
      <b/>
      <sz val="11"/>
      <color theme="1"/>
      <name val="Calibri"/>
      <family val="2"/>
      <scheme val="minor"/>
    </font>
    <font>
      <b/>
      <sz val="11"/>
      <name val="Calibri"/>
      <family val="2"/>
      <scheme val="minor"/>
    </font>
    <font>
      <b/>
      <sz val="9"/>
      <color rgb="FFFF0000"/>
      <name val="Century Gothic"/>
      <family val="2"/>
    </font>
    <font>
      <sz val="11"/>
      <name val="Calibri"/>
      <family val="2"/>
      <scheme val="minor"/>
    </font>
    <font>
      <b/>
      <sz val="11"/>
      <color rgb="FF000000"/>
      <name val="Calibri"/>
      <family val="2"/>
      <scheme val="minor"/>
    </font>
    <font>
      <b/>
      <u/>
      <sz val="10"/>
      <color rgb="FFF53D1C"/>
      <name val="Century Gothic"/>
      <family val="2"/>
    </font>
    <font>
      <b/>
      <sz val="11"/>
      <color theme="5"/>
      <name val="Calibri"/>
      <family val="2"/>
      <scheme val="minor"/>
    </font>
    <font>
      <b/>
      <sz val="9"/>
      <color rgb="FF00B050"/>
      <name val="Century Gothic"/>
      <family val="2"/>
    </font>
    <font>
      <b/>
      <i/>
      <sz val="11"/>
      <color rgb="FF175259"/>
      <name val="Century Gothic"/>
      <family val="2"/>
    </font>
    <font>
      <b/>
      <sz val="11"/>
      <color rgb="FFF53D1C"/>
      <name val="Calibri"/>
      <family val="2"/>
      <scheme val="minor"/>
    </font>
    <font>
      <b/>
      <u/>
      <sz val="10"/>
      <color theme="0"/>
      <name val="Century Gothic"/>
      <family val="2"/>
    </font>
    <font>
      <b/>
      <u/>
      <sz val="10"/>
      <color rgb="FF175259"/>
      <name val="Century Gothic"/>
      <family val="2"/>
    </font>
    <font>
      <b/>
      <u/>
      <sz val="10"/>
      <color rgb="FF1A52C2"/>
      <name val="Century Gothic"/>
      <family val="2"/>
    </font>
    <font>
      <i/>
      <u/>
      <sz val="10"/>
      <color rgb="FF175259"/>
      <name val="Century Gothic"/>
      <family val="2"/>
    </font>
    <font>
      <b/>
      <i/>
      <u/>
      <sz val="10"/>
      <color rgb="FF175259"/>
      <name val="Century Gothic"/>
      <family val="2"/>
    </font>
    <font>
      <b/>
      <i/>
      <sz val="10"/>
      <color theme="0"/>
      <name val="Century Gothic"/>
      <family val="2"/>
    </font>
  </fonts>
  <fills count="13">
    <fill>
      <patternFill patternType="none"/>
    </fill>
    <fill>
      <patternFill patternType="gray125"/>
    </fill>
    <fill>
      <patternFill patternType="solid">
        <fgColor theme="0"/>
        <bgColor indexed="64"/>
      </patternFill>
    </fill>
    <fill>
      <patternFill patternType="solid">
        <fgColor rgb="FF175259"/>
        <bgColor indexed="64"/>
      </patternFill>
    </fill>
    <fill>
      <patternFill patternType="solid">
        <fgColor rgb="FFDEDBC4"/>
        <bgColor indexed="64"/>
      </patternFill>
    </fill>
    <fill>
      <patternFill patternType="solid">
        <fgColor rgb="FF85C4E3"/>
        <bgColor indexed="64"/>
      </patternFill>
    </fill>
    <fill>
      <patternFill patternType="solid">
        <fgColor rgb="FFFF7373"/>
        <bgColor indexed="64"/>
      </patternFill>
    </fill>
    <fill>
      <patternFill patternType="solid">
        <fgColor rgb="FF94BA29"/>
        <bgColor indexed="64"/>
      </patternFill>
    </fill>
    <fill>
      <patternFill patternType="solid">
        <fgColor rgb="FFCCDE82"/>
        <bgColor indexed="64"/>
      </patternFill>
    </fill>
    <fill>
      <patternFill patternType="solid">
        <fgColor rgb="FFFFEB9C"/>
      </patternFill>
    </fill>
    <fill>
      <patternFill patternType="solid">
        <fgColor rgb="FFBFBFBF"/>
        <bgColor indexed="64"/>
      </patternFill>
    </fill>
    <fill>
      <patternFill patternType="solid">
        <fgColor rgb="FFFF9999"/>
        <bgColor indexed="64"/>
      </patternFill>
    </fill>
    <fill>
      <patternFill patternType="solid">
        <fgColor rgb="FFFF7C80"/>
        <bgColor indexed="64"/>
      </patternFill>
    </fill>
  </fills>
  <borders count="73">
    <border>
      <left/>
      <right/>
      <top/>
      <bottom/>
      <diagonal/>
    </border>
    <border>
      <left style="thin">
        <color rgb="FF175259"/>
      </left>
      <right style="thin">
        <color rgb="FF175259"/>
      </right>
      <top style="thin">
        <color rgb="FF175259"/>
      </top>
      <bottom style="thin">
        <color rgb="FF175259"/>
      </bottom>
      <diagonal/>
    </border>
    <border>
      <left style="thin">
        <color rgb="FF175259"/>
      </left>
      <right/>
      <top style="thin">
        <color rgb="FF175259"/>
      </top>
      <bottom style="thin">
        <color rgb="FF175259"/>
      </bottom>
      <diagonal/>
    </border>
    <border>
      <left/>
      <right/>
      <top style="thin">
        <color rgb="FF175259"/>
      </top>
      <bottom style="thin">
        <color rgb="FF175259"/>
      </bottom>
      <diagonal/>
    </border>
    <border>
      <left/>
      <right style="thin">
        <color rgb="FF175259"/>
      </right>
      <top style="thin">
        <color rgb="FF175259"/>
      </top>
      <bottom style="thin">
        <color rgb="FF175259"/>
      </bottom>
      <diagonal/>
    </border>
    <border>
      <left/>
      <right/>
      <top style="thin">
        <color rgb="FF175259"/>
      </top>
      <bottom/>
      <diagonal/>
    </border>
    <border>
      <left style="thin">
        <color rgb="FF175259"/>
      </left>
      <right/>
      <top style="thin">
        <color rgb="FF175259"/>
      </top>
      <bottom/>
      <diagonal/>
    </border>
    <border>
      <left style="thin">
        <color rgb="FF175259"/>
      </left>
      <right/>
      <top/>
      <bottom/>
      <diagonal/>
    </border>
    <border>
      <left style="thin">
        <color rgb="FF175259"/>
      </left>
      <right/>
      <top/>
      <bottom style="thin">
        <color rgb="FF175259"/>
      </bottom>
      <diagonal/>
    </border>
    <border>
      <left/>
      <right/>
      <top/>
      <bottom style="thin">
        <color rgb="FF175259"/>
      </bottom>
      <diagonal/>
    </border>
    <border>
      <left/>
      <right style="thin">
        <color rgb="FF175259"/>
      </right>
      <top style="thin">
        <color rgb="FF175259"/>
      </top>
      <bottom/>
      <diagonal/>
    </border>
    <border>
      <left/>
      <right style="thin">
        <color rgb="FF175259"/>
      </right>
      <top/>
      <bottom/>
      <diagonal/>
    </border>
    <border>
      <left/>
      <right style="thin">
        <color rgb="FF175259"/>
      </right>
      <top/>
      <bottom style="thin">
        <color rgb="FF175259"/>
      </bottom>
      <diagonal/>
    </border>
    <border>
      <left style="thin">
        <color rgb="FF175259"/>
      </left>
      <right style="thin">
        <color rgb="FF175259"/>
      </right>
      <top/>
      <bottom style="thin">
        <color rgb="FF175259"/>
      </bottom>
      <diagonal/>
    </border>
    <border>
      <left style="thin">
        <color rgb="FF175259"/>
      </left>
      <right style="thin">
        <color rgb="FF175259"/>
      </right>
      <top style="thin">
        <color theme="0"/>
      </top>
      <bottom style="thin">
        <color rgb="FF175259"/>
      </bottom>
      <diagonal/>
    </border>
    <border>
      <left/>
      <right style="thin">
        <color rgb="FF175259"/>
      </right>
      <top style="thin">
        <color theme="0"/>
      </top>
      <bottom style="thin">
        <color rgb="FF175259"/>
      </bottom>
      <diagonal/>
    </border>
    <border>
      <left style="thin">
        <color rgb="FF175259"/>
      </left>
      <right style="thin">
        <color rgb="FF175259"/>
      </right>
      <top style="thin">
        <color theme="0"/>
      </top>
      <bottom style="thin">
        <color theme="0"/>
      </bottom>
      <diagonal/>
    </border>
    <border>
      <left style="thin">
        <color rgb="FF175259"/>
      </left>
      <right/>
      <top style="thin">
        <color theme="0"/>
      </top>
      <bottom style="thin">
        <color theme="0"/>
      </bottom>
      <diagonal/>
    </border>
    <border>
      <left/>
      <right style="thin">
        <color rgb="FF175259"/>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bottom/>
      <diagonal/>
    </border>
    <border>
      <left style="thin">
        <color theme="0"/>
      </left>
      <right/>
      <top style="thin">
        <color theme="0"/>
      </top>
      <bottom/>
      <diagonal/>
    </border>
    <border>
      <left/>
      <right style="thin">
        <color theme="0"/>
      </right>
      <top style="thin">
        <color theme="0"/>
      </top>
      <bottom style="thin">
        <color theme="0"/>
      </bottom>
      <diagonal/>
    </border>
    <border>
      <left style="thin">
        <color theme="0"/>
      </left>
      <right style="thin">
        <color theme="0"/>
      </right>
      <top style="thin">
        <color rgb="FF175259"/>
      </top>
      <bottom style="thin">
        <color theme="0"/>
      </bottom>
      <diagonal/>
    </border>
    <border>
      <left style="thin">
        <color theme="0"/>
      </left>
      <right style="thin">
        <color rgb="FF175259"/>
      </right>
      <top style="thin">
        <color rgb="FF175259"/>
      </top>
      <bottom style="thin">
        <color theme="0"/>
      </bottom>
      <diagonal/>
    </border>
    <border>
      <left style="thin">
        <color theme="0"/>
      </left>
      <right style="thin">
        <color rgb="FF175259"/>
      </right>
      <top style="thin">
        <color theme="0"/>
      </top>
      <bottom style="thin">
        <color rgb="FF175259"/>
      </bottom>
      <diagonal/>
    </border>
    <border>
      <left/>
      <right/>
      <top style="thin">
        <color theme="0"/>
      </top>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rgb="FF175259"/>
      </bottom>
      <diagonal/>
    </border>
    <border>
      <left style="thin">
        <color theme="0"/>
      </left>
      <right style="thin">
        <color rgb="FF175259"/>
      </right>
      <top style="thin">
        <color rgb="FF175259"/>
      </top>
      <bottom style="thin">
        <color rgb="FF175259"/>
      </bottom>
      <diagonal/>
    </border>
    <border>
      <left style="thin">
        <color theme="0"/>
      </left>
      <right style="thin">
        <color rgb="FF175259"/>
      </right>
      <top style="thin">
        <color theme="0"/>
      </top>
      <bottom style="thin">
        <color theme="0"/>
      </bottom>
      <diagonal/>
    </border>
    <border>
      <left style="thin">
        <color theme="0"/>
      </left>
      <right style="thin">
        <color rgb="FF175259"/>
      </right>
      <top style="thin">
        <color theme="0"/>
      </top>
      <bottom/>
      <diagonal/>
    </border>
    <border>
      <left style="thin">
        <color rgb="FF175259"/>
      </left>
      <right style="thin">
        <color rgb="FF175259"/>
      </right>
      <top/>
      <bottom/>
      <diagonal/>
    </border>
    <border>
      <left/>
      <right style="thin">
        <color theme="0"/>
      </right>
      <top style="thin">
        <color theme="0"/>
      </top>
      <bottom style="thin">
        <color rgb="FF175259"/>
      </bottom>
      <diagonal/>
    </border>
    <border>
      <left style="thin">
        <color rgb="FF175259"/>
      </left>
      <right style="thin">
        <color rgb="FF175259"/>
      </right>
      <top style="thin">
        <color rgb="FF175259"/>
      </top>
      <bottom style="thin">
        <color theme="0"/>
      </bottom>
      <diagonal/>
    </border>
    <border>
      <left style="thin">
        <color rgb="FF175259"/>
      </left>
      <right style="thin">
        <color theme="0"/>
      </right>
      <top style="thin">
        <color rgb="FF175259"/>
      </top>
      <bottom style="thin">
        <color rgb="FF175259"/>
      </bottom>
      <diagonal/>
    </border>
    <border>
      <left/>
      <right style="thin">
        <color rgb="FF175259"/>
      </right>
      <top style="thin">
        <color rgb="FF175259"/>
      </top>
      <bottom style="thin">
        <color theme="0"/>
      </bottom>
      <diagonal/>
    </border>
    <border>
      <left/>
      <right style="thin">
        <color rgb="FF175259"/>
      </right>
      <top style="thin">
        <color theme="0"/>
      </top>
      <bottom/>
      <diagonal/>
    </border>
    <border>
      <left/>
      <right style="thin">
        <color theme="0"/>
      </right>
      <top style="thin">
        <color rgb="FF175259"/>
      </top>
      <bottom style="thin">
        <color rgb="FF175259"/>
      </bottom>
      <diagonal/>
    </border>
    <border>
      <left style="thin">
        <color rgb="FF175259"/>
      </left>
      <right style="thin">
        <color rgb="FF175259"/>
      </right>
      <top style="thin">
        <color theme="0"/>
      </top>
      <bottom/>
      <diagonal/>
    </border>
    <border>
      <left style="thin">
        <color rgb="FF175259"/>
      </left>
      <right/>
      <top style="thin">
        <color theme="0"/>
      </top>
      <bottom/>
      <diagonal/>
    </border>
    <border>
      <left style="thin">
        <color rgb="FF175259"/>
      </left>
      <right style="thin">
        <color rgb="FF175259"/>
      </right>
      <top style="thin">
        <color rgb="FF175259"/>
      </top>
      <bottom/>
      <diagonal/>
    </border>
    <border>
      <left style="thin">
        <color theme="0"/>
      </left>
      <right style="thin">
        <color theme="0"/>
      </right>
      <top style="thin">
        <color rgb="FF175259"/>
      </top>
      <bottom style="thin">
        <color rgb="FF175259"/>
      </bottom>
      <diagonal/>
    </border>
    <border>
      <left style="thin">
        <color theme="0"/>
      </left>
      <right/>
      <top style="thin">
        <color rgb="FF175259"/>
      </top>
      <bottom style="thin">
        <color rgb="FF175259"/>
      </bottom>
      <diagonal/>
    </border>
    <border>
      <left style="medium">
        <color rgb="FF175259"/>
      </left>
      <right/>
      <top style="medium">
        <color rgb="FF175259"/>
      </top>
      <bottom/>
      <diagonal/>
    </border>
    <border>
      <left style="medium">
        <color rgb="FF175259"/>
      </left>
      <right/>
      <top/>
      <bottom/>
      <diagonal/>
    </border>
    <border>
      <left/>
      <right style="medium">
        <color rgb="FF175259"/>
      </right>
      <top/>
      <bottom/>
      <diagonal/>
    </border>
    <border>
      <left style="medium">
        <color rgb="FF175259"/>
      </left>
      <right/>
      <top/>
      <bottom style="medium">
        <color rgb="FF175259"/>
      </bottom>
      <diagonal/>
    </border>
    <border>
      <left/>
      <right/>
      <top/>
      <bottom style="medium">
        <color rgb="FF175259"/>
      </bottom>
      <diagonal/>
    </border>
    <border>
      <left/>
      <right style="medium">
        <color rgb="FF175259"/>
      </right>
      <top/>
      <bottom style="medium">
        <color rgb="FF175259"/>
      </bottom>
      <diagonal/>
    </border>
    <border>
      <left style="medium">
        <color rgb="FF175259"/>
      </left>
      <right style="medium">
        <color rgb="FF175259"/>
      </right>
      <top style="medium">
        <color rgb="FF175259"/>
      </top>
      <bottom/>
      <diagonal/>
    </border>
    <border>
      <left style="medium">
        <color rgb="FF175259"/>
      </left>
      <right style="medium">
        <color rgb="FF175259"/>
      </right>
      <top/>
      <bottom/>
      <diagonal/>
    </border>
    <border>
      <left style="medium">
        <color rgb="FF175259"/>
      </left>
      <right style="medium">
        <color rgb="FF175259"/>
      </right>
      <top/>
      <bottom style="medium">
        <color rgb="FF175259"/>
      </bottom>
      <diagonal/>
    </border>
    <border>
      <left style="thin">
        <color theme="0"/>
      </left>
      <right style="thin">
        <color rgb="FF175259"/>
      </right>
      <top/>
      <bottom/>
      <diagonal/>
    </border>
    <border>
      <left style="thin">
        <color theme="0"/>
      </left>
      <right/>
      <top style="thin">
        <color rgb="FF175259"/>
      </top>
      <bottom style="thin">
        <color theme="0"/>
      </bottom>
      <diagonal/>
    </border>
    <border>
      <left style="thin">
        <color theme="0"/>
      </left>
      <right/>
      <top style="thin">
        <color rgb="FF175259"/>
      </top>
      <bottom/>
      <diagonal/>
    </border>
    <border>
      <left style="thin">
        <color indexed="64"/>
      </left>
      <right style="thin">
        <color indexed="64"/>
      </right>
      <top style="thin">
        <color indexed="64"/>
      </top>
      <bottom style="thin">
        <color indexed="64"/>
      </bottom>
      <diagonal/>
    </border>
    <border>
      <left style="thin">
        <color rgb="FFCCDE82"/>
      </left>
      <right/>
      <top/>
      <bottom/>
      <diagonal/>
    </border>
    <border>
      <left style="thin">
        <color theme="0"/>
      </left>
      <right style="thin">
        <color rgb="FF175259"/>
      </right>
      <top/>
      <bottom style="thin">
        <color rgb="FF175259"/>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style="thin">
        <color auto="1"/>
      </bottom>
      <diagonal/>
    </border>
    <border>
      <left/>
      <right style="thin">
        <color indexed="64"/>
      </right>
      <top style="thin">
        <color auto="1"/>
      </top>
      <bottom/>
      <diagonal/>
    </border>
    <border>
      <left style="thin">
        <color auto="1"/>
      </left>
      <right style="thin">
        <color auto="1"/>
      </right>
      <top/>
      <bottom/>
      <diagonal/>
    </border>
    <border>
      <left style="thin">
        <color theme="0"/>
      </left>
      <right style="thin">
        <color theme="0"/>
      </right>
      <top/>
      <bottom/>
      <diagonal/>
    </border>
    <border>
      <left style="thin">
        <color theme="0"/>
      </left>
      <right style="thin">
        <color theme="0"/>
      </right>
      <top style="thin">
        <color rgb="FF175259"/>
      </top>
      <bottom/>
      <diagonal/>
    </border>
    <border>
      <left style="thin">
        <color indexed="64"/>
      </left>
      <right/>
      <top/>
      <bottom/>
      <diagonal/>
    </border>
    <border>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rgb="FF175259"/>
      </left>
      <right/>
      <top/>
      <bottom style="thin">
        <color indexed="64"/>
      </bottom>
      <diagonal/>
    </border>
  </borders>
  <cellStyleXfs count="7">
    <xf numFmtId="0" fontId="0" fillId="0" borderId="0"/>
    <xf numFmtId="164" fontId="1" fillId="0" borderId="0" applyFont="0" applyFill="0" applyBorder="0" applyAlignment="0" applyProtection="0"/>
    <xf numFmtId="9" fontId="1" fillId="0" borderId="0" applyFont="0" applyFill="0" applyBorder="0" applyAlignment="0" applyProtection="0"/>
    <xf numFmtId="0" fontId="29" fillId="0" borderId="0"/>
    <xf numFmtId="0" fontId="31" fillId="9" borderId="0" applyNumberFormat="0" applyBorder="0" applyAlignment="0" applyProtection="0"/>
    <xf numFmtId="0" fontId="47" fillId="0" borderId="0" applyNumberFormat="0" applyFill="0" applyBorder="0" applyAlignment="0" applyProtection="0"/>
    <xf numFmtId="0" fontId="1" fillId="0" borderId="0"/>
  </cellStyleXfs>
  <cellXfs count="638">
    <xf numFmtId="0" fontId="0" fillId="0" borderId="0" xfId="0"/>
    <xf numFmtId="0" fontId="0" fillId="2" borderId="0" xfId="0" applyFill="1"/>
    <xf numFmtId="0" fontId="2" fillId="2" borderId="0" xfId="0" applyFont="1" applyFill="1"/>
    <xf numFmtId="0" fontId="3" fillId="2" borderId="0" xfId="0" applyFont="1" applyFill="1"/>
    <xf numFmtId="0" fontId="10" fillId="2" borderId="0" xfId="0" applyFont="1" applyFill="1" applyAlignment="1">
      <alignment horizontal="left" vertical="center" indent="1"/>
    </xf>
    <xf numFmtId="0" fontId="2" fillId="4" borderId="5" xfId="0" applyFont="1" applyFill="1" applyBorder="1"/>
    <xf numFmtId="0" fontId="2" fillId="2" borderId="0" xfId="0" applyFont="1" applyFill="1" applyAlignment="1">
      <alignment vertical="center"/>
    </xf>
    <xf numFmtId="0" fontId="2" fillId="2" borderId="1" xfId="0" applyFont="1" applyFill="1" applyBorder="1" applyAlignment="1" applyProtection="1">
      <alignment horizontal="left" vertical="center"/>
      <protection locked="0"/>
    </xf>
    <xf numFmtId="0" fontId="2" fillId="4" borderId="10" xfId="0" applyFont="1" applyFill="1" applyBorder="1" applyAlignment="1">
      <alignment vertical="center"/>
    </xf>
    <xf numFmtId="0" fontId="2" fillId="2" borderId="1" xfId="0" applyFont="1" applyFill="1" applyBorder="1" applyAlignment="1" applyProtection="1">
      <alignment vertical="center"/>
      <protection locked="0"/>
    </xf>
    <xf numFmtId="0" fontId="2" fillId="0" borderId="0" xfId="0" applyFont="1"/>
    <xf numFmtId="0" fontId="2" fillId="0" borderId="0" xfId="0" applyFont="1" applyAlignment="1">
      <alignment vertical="center"/>
    </xf>
    <xf numFmtId="0" fontId="2" fillId="0" borderId="0" xfId="0" applyFont="1" applyProtection="1">
      <protection locked="0"/>
    </xf>
    <xf numFmtId="0" fontId="2" fillId="0" borderId="0" xfId="0" applyFont="1" applyAlignment="1" applyProtection="1">
      <alignment vertical="center"/>
      <protection locked="0"/>
    </xf>
    <xf numFmtId="0" fontId="0" fillId="2" borderId="45" xfId="0" applyFill="1" applyBorder="1"/>
    <xf numFmtId="0" fontId="0" fillId="2" borderId="46" xfId="0" applyFill="1" applyBorder="1"/>
    <xf numFmtId="0" fontId="0" fillId="2" borderId="47" xfId="0" applyFill="1" applyBorder="1"/>
    <xf numFmtId="0" fontId="0" fillId="2" borderId="48" xfId="0" applyFill="1" applyBorder="1"/>
    <xf numFmtId="0" fontId="0" fillId="2" borderId="49" xfId="0" applyFill="1" applyBorder="1"/>
    <xf numFmtId="0" fontId="18" fillId="3" borderId="50" xfId="0" applyFont="1" applyFill="1" applyBorder="1"/>
    <xf numFmtId="0" fontId="0" fillId="2" borderId="51" xfId="0" applyFill="1" applyBorder="1"/>
    <xf numFmtId="0" fontId="0" fillId="2" borderId="52" xfId="0" applyFill="1" applyBorder="1"/>
    <xf numFmtId="0" fontId="19" fillId="3" borderId="44" xfId="0" applyFont="1" applyFill="1" applyBorder="1"/>
    <xf numFmtId="0" fontId="10" fillId="2" borderId="45" xfId="0" applyFont="1" applyFill="1" applyBorder="1" applyAlignment="1">
      <alignment horizontal="left" vertical="center" indent="1"/>
    </xf>
    <xf numFmtId="0" fontId="10" fillId="2" borderId="47" xfId="0" applyFont="1" applyFill="1" applyBorder="1" applyAlignment="1">
      <alignment horizontal="left" vertical="center" indent="1"/>
    </xf>
    <xf numFmtId="0" fontId="19" fillId="0" borderId="0" xfId="0" applyFont="1"/>
    <xf numFmtId="0" fontId="3" fillId="2" borderId="0" xfId="0" applyFont="1" applyFill="1" applyAlignment="1">
      <alignment vertical="center" wrapText="1"/>
    </xf>
    <xf numFmtId="0" fontId="16" fillId="2" borderId="0" xfId="0" applyFont="1" applyFill="1" applyAlignment="1">
      <alignment vertical="center" wrapText="1"/>
    </xf>
    <xf numFmtId="14" fontId="2" fillId="2" borderId="1" xfId="0" applyNumberFormat="1" applyFont="1" applyFill="1" applyBorder="1" applyAlignment="1" applyProtection="1">
      <alignment horizontal="left" vertical="center"/>
      <protection locked="0"/>
    </xf>
    <xf numFmtId="0" fontId="2" fillId="2" borderId="0" xfId="0" applyFont="1" applyFill="1" applyAlignment="1">
      <alignment horizontal="left" vertical="center"/>
    </xf>
    <xf numFmtId="0" fontId="2" fillId="2" borderId="5" xfId="0" applyFont="1" applyFill="1" applyBorder="1" applyAlignment="1">
      <alignment horizontal="left" vertical="center"/>
    </xf>
    <xf numFmtId="165" fontId="2" fillId="0" borderId="0" xfId="0" applyNumberFormat="1" applyFont="1" applyProtection="1">
      <protection locked="0"/>
    </xf>
    <xf numFmtId="165" fontId="2" fillId="0" borderId="0" xfId="1" applyNumberFormat="1" applyFont="1" applyFill="1" applyProtection="1">
      <protection locked="0"/>
    </xf>
    <xf numFmtId="165" fontId="2" fillId="0" borderId="0" xfId="1" applyNumberFormat="1" applyFont="1" applyFill="1" applyAlignment="1" applyProtection="1">
      <alignment vertical="center"/>
      <protection locked="0"/>
    </xf>
    <xf numFmtId="165" fontId="2" fillId="0" borderId="0" xfId="0" applyNumberFormat="1" applyFont="1" applyAlignment="1" applyProtection="1">
      <alignment vertical="center"/>
      <protection locked="0"/>
    </xf>
    <xf numFmtId="0" fontId="0" fillId="2" borderId="0" xfId="0" applyFill="1" applyAlignment="1">
      <alignment vertical="center"/>
    </xf>
    <xf numFmtId="0" fontId="18" fillId="3" borderId="1" xfId="0" applyFont="1" applyFill="1" applyBorder="1" applyAlignment="1">
      <alignment vertical="center" wrapText="1"/>
    </xf>
    <xf numFmtId="0" fontId="0" fillId="2" borderId="1" xfId="0" applyFill="1" applyBorder="1" applyAlignment="1">
      <alignment vertical="center"/>
    </xf>
    <xf numFmtId="0" fontId="0" fillId="2" borderId="1" xfId="0" applyFill="1" applyBorder="1" applyAlignment="1">
      <alignment vertical="center" wrapText="1"/>
    </xf>
    <xf numFmtId="0" fontId="0" fillId="2" borderId="0" xfId="0" applyFill="1" applyAlignment="1">
      <alignment vertical="center" wrapText="1"/>
    </xf>
    <xf numFmtId="0" fontId="24" fillId="2" borderId="0" xfId="0" applyFont="1" applyFill="1" applyAlignment="1">
      <alignment vertical="center" wrapText="1"/>
    </xf>
    <xf numFmtId="0" fontId="18" fillId="2" borderId="0" xfId="0" applyFont="1" applyFill="1"/>
    <xf numFmtId="0" fontId="18" fillId="2" borderId="45" xfId="0" applyFont="1" applyFill="1" applyBorder="1"/>
    <xf numFmtId="0" fontId="7" fillId="2" borderId="0" xfId="0" applyFont="1" applyFill="1"/>
    <xf numFmtId="0" fontId="2" fillId="2" borderId="35" xfId="0" applyFont="1" applyFill="1" applyBorder="1" applyAlignment="1" applyProtection="1">
      <alignment horizontal="left" vertical="center"/>
      <protection locked="0"/>
    </xf>
    <xf numFmtId="0" fontId="0" fillId="0" borderId="0" xfId="0" applyAlignment="1">
      <alignment vertical="center"/>
    </xf>
    <xf numFmtId="0" fontId="2" fillId="4" borderId="5" xfId="0" applyFont="1" applyFill="1" applyBorder="1" applyAlignment="1">
      <alignment vertical="center"/>
    </xf>
    <xf numFmtId="0" fontId="12" fillId="4" borderId="6" xfId="0" applyFont="1" applyFill="1" applyBorder="1" applyAlignment="1">
      <alignment vertical="center"/>
    </xf>
    <xf numFmtId="0" fontId="8" fillId="2" borderId="0" xfId="0" applyFont="1" applyFill="1" applyAlignment="1">
      <alignment vertical="center" wrapText="1"/>
    </xf>
    <xf numFmtId="0" fontId="9" fillId="3" borderId="2" xfId="0" applyFont="1" applyFill="1" applyBorder="1" applyAlignment="1">
      <alignment horizontal="center" vertical="center" wrapText="1"/>
    </xf>
    <xf numFmtId="0" fontId="8" fillId="8" borderId="43" xfId="0" applyFont="1" applyFill="1" applyBorder="1" applyAlignment="1">
      <alignment horizontal="center" vertical="center" wrapText="1"/>
    </xf>
    <xf numFmtId="165" fontId="2" fillId="2" borderId="0" xfId="0" applyNumberFormat="1" applyFont="1" applyFill="1" applyAlignment="1">
      <alignment vertical="center"/>
    </xf>
    <xf numFmtId="165" fontId="21" fillId="2" borderId="0" xfId="0" applyNumberFormat="1" applyFont="1" applyFill="1" applyAlignment="1">
      <alignment vertical="center"/>
    </xf>
    <xf numFmtId="0" fontId="2" fillId="2" borderId="0" xfId="0" applyFont="1" applyFill="1" applyAlignment="1">
      <alignment horizontal="center" vertical="center"/>
    </xf>
    <xf numFmtId="0" fontId="12" fillId="4" borderId="6" xfId="0" applyFont="1" applyFill="1" applyBorder="1"/>
    <xf numFmtId="0" fontId="2" fillId="4" borderId="10" xfId="0" applyFont="1" applyFill="1" applyBorder="1"/>
    <xf numFmtId="0" fontId="8" fillId="2" borderId="0" xfId="0" applyFont="1" applyFill="1"/>
    <xf numFmtId="0" fontId="16" fillId="2" borderId="0" xfId="0" applyFont="1" applyFill="1" applyAlignment="1">
      <alignment horizontal="left" vertical="center" wrapText="1"/>
    </xf>
    <xf numFmtId="0" fontId="16" fillId="4" borderId="12" xfId="0" applyFont="1" applyFill="1" applyBorder="1" applyAlignment="1">
      <alignment vertical="center" wrapText="1"/>
    </xf>
    <xf numFmtId="0" fontId="12" fillId="4" borderId="5" xfId="0" applyFont="1" applyFill="1" applyBorder="1"/>
    <xf numFmtId="0" fontId="12" fillId="4" borderId="10" xfId="0" applyFont="1" applyFill="1" applyBorder="1"/>
    <xf numFmtId="164" fontId="0" fillId="2" borderId="0" xfId="0" applyNumberFormat="1" applyFill="1" applyAlignment="1">
      <alignment vertical="center"/>
    </xf>
    <xf numFmtId="164" fontId="0" fillId="2" borderId="0" xfId="1" applyFont="1" applyFill="1" applyAlignment="1">
      <alignment vertical="center"/>
    </xf>
    <xf numFmtId="0" fontId="18" fillId="3" borderId="0" xfId="0" applyFont="1" applyFill="1" applyAlignment="1">
      <alignment vertical="center" wrapText="1"/>
    </xf>
    <xf numFmtId="165" fontId="0" fillId="2" borderId="0" xfId="0" applyNumberFormat="1" applyFill="1" applyAlignment="1">
      <alignment vertical="center"/>
    </xf>
    <xf numFmtId="9" fontId="0" fillId="2" borderId="0" xfId="2" applyFont="1" applyFill="1" applyAlignment="1">
      <alignment vertical="center"/>
    </xf>
    <xf numFmtId="165" fontId="0" fillId="2" borderId="1" xfId="0" applyNumberFormat="1" applyFill="1" applyBorder="1" applyAlignment="1">
      <alignment vertical="center"/>
    </xf>
    <xf numFmtId="9" fontId="0" fillId="2" borderId="1" xfId="2" applyFont="1" applyFill="1" applyBorder="1" applyAlignment="1">
      <alignment vertical="center"/>
    </xf>
    <xf numFmtId="0" fontId="0" fillId="2" borderId="1" xfId="0" applyFill="1" applyBorder="1" applyAlignment="1">
      <alignment horizontal="center" vertical="center"/>
    </xf>
    <xf numFmtId="165" fontId="0" fillId="2" borderId="0" xfId="1" applyNumberFormat="1" applyFont="1" applyFill="1" applyAlignment="1">
      <alignment vertical="center"/>
    </xf>
    <xf numFmtId="0" fontId="18" fillId="3" borderId="44" xfId="0" applyFont="1" applyFill="1" applyBorder="1"/>
    <xf numFmtId="0" fontId="18" fillId="3" borderId="59" xfId="0" applyFont="1" applyFill="1" applyBorder="1"/>
    <xf numFmtId="0" fontId="0" fillId="2" borderId="64" xfId="0" applyFill="1" applyBorder="1"/>
    <xf numFmtId="0" fontId="28" fillId="2" borderId="62" xfId="0" applyFont="1" applyFill="1" applyBorder="1"/>
    <xf numFmtId="0" fontId="18" fillId="3" borderId="1" xfId="0" applyFont="1" applyFill="1" applyBorder="1"/>
    <xf numFmtId="0" fontId="0" fillId="2" borderId="1" xfId="0" applyFill="1" applyBorder="1"/>
    <xf numFmtId="14" fontId="8" fillId="2" borderId="0" xfId="0" applyNumberFormat="1" applyFont="1" applyFill="1"/>
    <xf numFmtId="14" fontId="8" fillId="2" borderId="1" xfId="0" applyNumberFormat="1" applyFont="1" applyFill="1" applyBorder="1" applyAlignment="1" applyProtection="1">
      <alignment vertical="center"/>
      <protection locked="0"/>
    </xf>
    <xf numFmtId="164" fontId="0" fillId="2" borderId="1" xfId="1" applyFont="1" applyFill="1" applyBorder="1"/>
    <xf numFmtId="0" fontId="31" fillId="9" borderId="1" xfId="4" applyBorder="1"/>
    <xf numFmtId="164" fontId="0" fillId="2" borderId="0" xfId="1" applyFont="1" applyFill="1" applyBorder="1"/>
    <xf numFmtId="0" fontId="0" fillId="2" borderId="0" xfId="0" applyFill="1" applyAlignment="1">
      <alignment wrapText="1"/>
    </xf>
    <xf numFmtId="0" fontId="31" fillId="2" borderId="0" xfId="4" applyFill="1" applyBorder="1"/>
    <xf numFmtId="0" fontId="31" fillId="2" borderId="0" xfId="4" applyFill="1"/>
    <xf numFmtId="0" fontId="18" fillId="3" borderId="41" xfId="0" applyFont="1" applyFill="1" applyBorder="1"/>
    <xf numFmtId="0" fontId="8" fillId="4" borderId="1" xfId="0" applyFont="1" applyFill="1" applyBorder="1" applyAlignment="1">
      <alignment horizontal="center" vertical="center" wrapText="1"/>
    </xf>
    <xf numFmtId="165" fontId="8" fillId="4" borderId="1" xfId="1" applyNumberFormat="1" applyFont="1" applyFill="1" applyBorder="1" applyAlignment="1" applyProtection="1">
      <alignment vertical="center"/>
    </xf>
    <xf numFmtId="0" fontId="0" fillId="3" borderId="0" xfId="0" applyFill="1" applyAlignment="1">
      <alignment vertical="center"/>
    </xf>
    <xf numFmtId="0" fontId="8" fillId="4" borderId="0" xfId="0" applyFont="1" applyFill="1"/>
    <xf numFmtId="165" fontId="8" fillId="4" borderId="0" xfId="0" applyNumberFormat="1" applyFont="1" applyFill="1"/>
    <xf numFmtId="165" fontId="8" fillId="4" borderId="0" xfId="0" applyNumberFormat="1" applyFont="1" applyFill="1" applyAlignment="1">
      <alignment vertical="center"/>
    </xf>
    <xf numFmtId="0" fontId="8" fillId="2" borderId="1" xfId="0" applyFont="1" applyFill="1" applyBorder="1" applyAlignment="1" applyProtection="1">
      <alignment horizontal="center" vertical="center"/>
      <protection locked="0"/>
    </xf>
    <xf numFmtId="0" fontId="37" fillId="0" borderId="0" xfId="0" applyFont="1" applyAlignment="1">
      <alignment vertical="center"/>
    </xf>
    <xf numFmtId="0" fontId="39" fillId="0" borderId="0" xfId="0" applyFont="1" applyAlignment="1">
      <alignment vertical="center"/>
    </xf>
    <xf numFmtId="0" fontId="40" fillId="0" borderId="0" xfId="0" applyFont="1" applyAlignment="1">
      <alignment vertical="center"/>
    </xf>
    <xf numFmtId="0" fontId="2" fillId="0" borderId="0" xfId="0" applyFont="1" applyAlignment="1">
      <alignment horizontal="left" vertical="center" wrapText="1"/>
    </xf>
    <xf numFmtId="0" fontId="43" fillId="0" borderId="0" xfId="0" applyFont="1"/>
    <xf numFmtId="0" fontId="37" fillId="2" borderId="0" xfId="0" applyFont="1" applyFill="1" applyAlignment="1">
      <alignment vertical="center"/>
    </xf>
    <xf numFmtId="0" fontId="38" fillId="2" borderId="0" xfId="0" applyFont="1" applyFill="1" applyAlignment="1">
      <alignment vertical="center"/>
    </xf>
    <xf numFmtId="0" fontId="39" fillId="2" borderId="0" xfId="0" applyFont="1" applyFill="1" applyAlignment="1">
      <alignment vertical="center"/>
    </xf>
    <xf numFmtId="0" fontId="40" fillId="2" borderId="0" xfId="0" applyFont="1" applyFill="1" applyAlignment="1">
      <alignment vertical="center"/>
    </xf>
    <xf numFmtId="0" fontId="2" fillId="2" borderId="0" xfId="0" applyFont="1" applyFill="1" applyAlignment="1">
      <alignment vertical="top" wrapText="1"/>
    </xf>
    <xf numFmtId="0" fontId="2" fillId="2" borderId="0" xfId="0" applyFont="1" applyFill="1" applyAlignment="1">
      <alignment vertical="center" wrapText="1"/>
    </xf>
    <xf numFmtId="0" fontId="2" fillId="2" borderId="0" xfId="0" applyFont="1" applyFill="1" applyAlignment="1">
      <alignment horizontal="left" vertical="center" wrapText="1"/>
    </xf>
    <xf numFmtId="0" fontId="36" fillId="2" borderId="0" xfId="0" applyFont="1" applyFill="1" applyAlignment="1">
      <alignment vertical="center" wrapText="1"/>
    </xf>
    <xf numFmtId="0" fontId="41" fillId="2" borderId="0" xfId="0" applyFont="1" applyFill="1" applyAlignment="1">
      <alignment vertical="center" wrapText="1"/>
    </xf>
    <xf numFmtId="0" fontId="42" fillId="2" borderId="0" xfId="0" applyFont="1" applyFill="1" applyAlignment="1">
      <alignment vertical="center" wrapText="1"/>
    </xf>
    <xf numFmtId="14" fontId="3" fillId="2" borderId="0" xfId="0" applyNumberFormat="1" applyFont="1" applyFill="1" applyAlignment="1">
      <alignment vertical="center" wrapText="1"/>
    </xf>
    <xf numFmtId="0" fontId="3" fillId="2" borderId="0" xfId="0" applyFont="1" applyFill="1" applyAlignment="1">
      <alignment vertical="top" wrapText="1"/>
    </xf>
    <xf numFmtId="0" fontId="43" fillId="2" borderId="0" xfId="0" applyFont="1" applyFill="1"/>
    <xf numFmtId="0" fontId="44" fillId="2" borderId="0" xfId="0" applyFont="1" applyFill="1"/>
    <xf numFmtId="0" fontId="45" fillId="2" borderId="0" xfId="0" applyFont="1" applyFill="1" applyAlignment="1">
      <alignment vertical="center" wrapText="1"/>
    </xf>
    <xf numFmtId="0" fontId="30" fillId="2" borderId="0" xfId="0" applyFont="1" applyFill="1"/>
    <xf numFmtId="0" fontId="30" fillId="0" borderId="0" xfId="0" applyFont="1"/>
    <xf numFmtId="0" fontId="30" fillId="2" borderId="0" xfId="0" applyFont="1" applyFill="1" applyAlignment="1">
      <alignment vertical="center"/>
    </xf>
    <xf numFmtId="0" fontId="30" fillId="0" borderId="0" xfId="0" applyFont="1" applyAlignment="1">
      <alignment vertical="center"/>
    </xf>
    <xf numFmtId="0" fontId="7" fillId="2" borderId="0" xfId="0" applyFont="1" applyFill="1" applyAlignment="1" applyProtection="1">
      <alignment vertical="center"/>
      <protection locked="0"/>
    </xf>
    <xf numFmtId="14" fontId="8" fillId="2" borderId="0" xfId="0" applyNumberFormat="1" applyFont="1" applyFill="1" applyProtection="1">
      <protection locked="0"/>
    </xf>
    <xf numFmtId="0" fontId="2" fillId="2" borderId="29" xfId="0" applyFont="1" applyFill="1" applyBorder="1" applyAlignment="1" applyProtection="1">
      <alignment horizontal="left" vertical="center"/>
      <protection locked="0"/>
    </xf>
    <xf numFmtId="0" fontId="2" fillId="2" borderId="2" xfId="0" applyFont="1" applyFill="1" applyBorder="1" applyAlignment="1" applyProtection="1">
      <alignment horizontal="left" vertical="center"/>
      <protection locked="0"/>
    </xf>
    <xf numFmtId="0" fontId="2" fillId="2" borderId="4" xfId="0" applyFont="1" applyFill="1" applyBorder="1" applyAlignment="1" applyProtection="1">
      <alignment horizontal="left" vertical="center"/>
      <protection locked="0"/>
    </xf>
    <xf numFmtId="0" fontId="2" fillId="2" borderId="3" xfId="0" applyFont="1" applyFill="1" applyBorder="1" applyAlignment="1" applyProtection="1">
      <alignment horizontal="left" vertical="center"/>
      <protection locked="0"/>
    </xf>
    <xf numFmtId="0" fontId="2" fillId="2" borderId="3" xfId="0" applyFont="1" applyFill="1" applyBorder="1" applyAlignment="1">
      <alignment horizontal="left" vertical="center"/>
    </xf>
    <xf numFmtId="0" fontId="2" fillId="5" borderId="3" xfId="0" applyFont="1" applyFill="1" applyBorder="1" applyAlignment="1">
      <alignment horizontal="left" vertical="center"/>
    </xf>
    <xf numFmtId="0" fontId="2" fillId="5" borderId="4" xfId="0" applyFont="1" applyFill="1" applyBorder="1" applyAlignment="1">
      <alignment horizontal="left" vertical="center"/>
    </xf>
    <xf numFmtId="0" fontId="2" fillId="2" borderId="32" xfId="0" applyFont="1" applyFill="1" applyBorder="1" applyAlignment="1">
      <alignment horizontal="left" vertical="center"/>
    </xf>
    <xf numFmtId="0" fontId="2" fillId="2" borderId="17" xfId="0" applyFont="1" applyFill="1" applyBorder="1" applyAlignment="1">
      <alignment horizontal="left" vertical="center"/>
    </xf>
    <xf numFmtId="0" fontId="2" fillId="2" borderId="11" xfId="0" applyFont="1" applyFill="1" applyBorder="1" applyAlignment="1">
      <alignment horizontal="left" vertical="center"/>
    </xf>
    <xf numFmtId="0" fontId="0" fillId="2" borderId="13" xfId="0" applyFill="1" applyBorder="1"/>
    <xf numFmtId="0" fontId="0" fillId="2" borderId="56" xfId="0" applyFill="1" applyBorder="1" applyAlignment="1">
      <alignment wrapText="1"/>
    </xf>
    <xf numFmtId="0" fontId="0" fillId="2" borderId="56" xfId="0" applyFill="1" applyBorder="1"/>
    <xf numFmtId="0" fontId="31" fillId="2" borderId="56" xfId="4" applyFill="1" applyBorder="1"/>
    <xf numFmtId="0" fontId="16" fillId="2" borderId="9" xfId="0" applyFont="1" applyFill="1" applyBorder="1" applyAlignment="1">
      <alignment horizontal="left" vertical="center" wrapText="1"/>
    </xf>
    <xf numFmtId="0" fontId="52" fillId="2" borderId="0" xfId="0" applyFont="1" applyFill="1"/>
    <xf numFmtId="0" fontId="18" fillId="3" borderId="0" xfId="0" applyFont="1" applyFill="1"/>
    <xf numFmtId="0" fontId="50" fillId="2" borderId="0" xfId="0" applyFont="1" applyFill="1"/>
    <xf numFmtId="0" fontId="50" fillId="0" borderId="0" xfId="0" applyFont="1"/>
    <xf numFmtId="0" fontId="53" fillId="0" borderId="0" xfId="0" applyFont="1"/>
    <xf numFmtId="0" fontId="1" fillId="2" borderId="0" xfId="0" applyFont="1" applyFill="1"/>
    <xf numFmtId="0" fontId="53" fillId="2" borderId="0" xfId="0" applyFont="1" applyFill="1"/>
    <xf numFmtId="0" fontId="54" fillId="0" borderId="0" xfId="0" applyFont="1"/>
    <xf numFmtId="0" fontId="51" fillId="0" borderId="0" xfId="0" applyFont="1"/>
    <xf numFmtId="0" fontId="54" fillId="0" borderId="0" xfId="0" applyFont="1" applyAlignment="1">
      <alignment horizontal="left"/>
    </xf>
    <xf numFmtId="0" fontId="50" fillId="0" borderId="0" xfId="0" applyFont="1" applyAlignment="1">
      <alignment vertical="center"/>
    </xf>
    <xf numFmtId="14" fontId="8" fillId="2" borderId="0" xfId="0" applyNumberFormat="1" applyFont="1" applyFill="1" applyAlignment="1">
      <alignment horizontal="right"/>
    </xf>
    <xf numFmtId="14" fontId="0" fillId="2" borderId="0" xfId="0" applyNumberFormat="1" applyFill="1"/>
    <xf numFmtId="165" fontId="2" fillId="0" borderId="0" xfId="1" applyNumberFormat="1" applyFont="1" applyProtection="1">
      <protection locked="0"/>
    </xf>
    <xf numFmtId="165" fontId="2" fillId="0" borderId="0" xfId="1" applyNumberFormat="1" applyFont="1" applyAlignment="1" applyProtection="1">
      <alignment vertical="center"/>
      <protection locked="0"/>
    </xf>
    <xf numFmtId="0" fontId="12" fillId="4" borderId="6" xfId="0" applyFont="1" applyFill="1" applyBorder="1" applyAlignment="1">
      <alignment horizontal="left" vertical="center" wrapText="1"/>
    </xf>
    <xf numFmtId="0" fontId="2" fillId="2" borderId="0" xfId="0" applyFont="1" applyFill="1" applyAlignment="1" applyProtection="1">
      <alignment vertical="center"/>
      <protection locked="0"/>
    </xf>
    <xf numFmtId="0" fontId="13" fillId="2" borderId="0" xfId="0" applyFont="1" applyFill="1"/>
    <xf numFmtId="0" fontId="50" fillId="8" borderId="1" xfId="0" applyFont="1" applyFill="1" applyBorder="1" applyAlignment="1">
      <alignment horizontal="center" vertical="center"/>
    </xf>
    <xf numFmtId="0" fontId="50" fillId="11" borderId="1" xfId="0" applyFont="1" applyFill="1" applyBorder="1" applyAlignment="1">
      <alignment horizontal="center" vertical="center" wrapText="1"/>
    </xf>
    <xf numFmtId="0" fontId="50" fillId="5" borderId="1" xfId="0" applyFont="1" applyFill="1" applyBorder="1" applyAlignment="1">
      <alignment horizontal="center" vertical="center" wrapText="1"/>
    </xf>
    <xf numFmtId="0" fontId="50" fillId="8" borderId="1" xfId="0" applyFont="1" applyFill="1" applyBorder="1" applyAlignment="1">
      <alignment horizontal="center" vertical="center" wrapText="1"/>
    </xf>
    <xf numFmtId="2" fontId="0" fillId="2" borderId="1" xfId="0" applyNumberFormat="1" applyFill="1" applyBorder="1" applyAlignment="1">
      <alignment horizontal="right" vertical="center" wrapText="1"/>
    </xf>
    <xf numFmtId="0" fontId="18" fillId="2" borderId="0" xfId="0" applyFont="1" applyFill="1" applyAlignment="1">
      <alignment vertical="center"/>
    </xf>
    <xf numFmtId="0" fontId="18" fillId="2" borderId="0" xfId="0" applyFont="1" applyFill="1" applyAlignment="1">
      <alignment vertical="center" wrapText="1"/>
    </xf>
    <xf numFmtId="0" fontId="56" fillId="3" borderId="1" xfId="0" applyFont="1" applyFill="1" applyBorder="1" applyAlignment="1">
      <alignment vertical="center" wrapText="1"/>
    </xf>
    <xf numFmtId="0" fontId="0" fillId="2" borderId="56" xfId="0" applyFill="1" applyBorder="1" applyAlignment="1">
      <alignment vertical="center"/>
    </xf>
    <xf numFmtId="0" fontId="0" fillId="2" borderId="0" xfId="0" applyFill="1" applyAlignment="1">
      <alignment horizontal="center" vertical="center"/>
    </xf>
    <xf numFmtId="0" fontId="57" fillId="2" borderId="0" xfId="0" applyFont="1" applyFill="1"/>
    <xf numFmtId="0" fontId="8" fillId="8" borderId="1" xfId="0" applyFont="1" applyFill="1" applyBorder="1" applyAlignment="1">
      <alignment horizontal="center" vertical="center"/>
    </xf>
    <xf numFmtId="0" fontId="8" fillId="4" borderId="1" xfId="0" applyFont="1" applyFill="1" applyBorder="1" applyAlignment="1">
      <alignment vertical="center" wrapText="1"/>
    </xf>
    <xf numFmtId="165" fontId="2" fillId="2" borderId="0" xfId="1" applyNumberFormat="1" applyFont="1" applyFill="1" applyAlignment="1" applyProtection="1">
      <alignment vertical="center"/>
    </xf>
    <xf numFmtId="164" fontId="8" fillId="4" borderId="1" xfId="1" applyFont="1" applyFill="1" applyBorder="1" applyAlignment="1" applyProtection="1">
      <alignment vertical="center"/>
    </xf>
    <xf numFmtId="165" fontId="8" fillId="4" borderId="0" xfId="1" applyNumberFormat="1" applyFont="1" applyFill="1" applyProtection="1"/>
    <xf numFmtId="0" fontId="8" fillId="12" borderId="43" xfId="0" applyFont="1" applyFill="1" applyBorder="1" applyAlignment="1">
      <alignment horizontal="center" vertical="center" wrapText="1"/>
    </xf>
    <xf numFmtId="0" fontId="8" fillId="12" borderId="42" xfId="0" applyFont="1" applyFill="1" applyBorder="1" applyAlignment="1">
      <alignment horizontal="center" vertical="center" wrapText="1"/>
    </xf>
    <xf numFmtId="0" fontId="8" fillId="12" borderId="3" xfId="0" applyFont="1" applyFill="1" applyBorder="1" applyAlignment="1">
      <alignment horizontal="center" vertical="center" wrapText="1"/>
    </xf>
    <xf numFmtId="0" fontId="8" fillId="12" borderId="29" xfId="0" applyFont="1" applyFill="1" applyBorder="1" applyAlignment="1">
      <alignment horizontal="center" vertical="center" wrapText="1"/>
    </xf>
    <xf numFmtId="0" fontId="59" fillId="2" borderId="0" xfId="0" applyFont="1" applyFill="1" applyAlignment="1">
      <alignment vertical="center" wrapText="1"/>
    </xf>
    <xf numFmtId="0" fontId="0" fillId="2" borderId="0" xfId="0" applyFill="1" applyAlignment="1">
      <alignment horizontal="right" vertical="center" wrapText="1"/>
    </xf>
    <xf numFmtId="165" fontId="0" fillId="2" borderId="0" xfId="0" applyNumberFormat="1" applyFill="1" applyAlignment="1">
      <alignment vertical="center" wrapText="1"/>
    </xf>
    <xf numFmtId="2" fontId="0" fillId="2" borderId="0" xfId="0" applyNumberFormat="1" applyFill="1" applyAlignment="1">
      <alignment horizontal="right" vertical="center" wrapText="1"/>
    </xf>
    <xf numFmtId="49" fontId="2" fillId="2" borderId="3" xfId="0" applyNumberFormat="1" applyFont="1" applyFill="1" applyBorder="1" applyAlignment="1" applyProtection="1">
      <alignment horizontal="left" vertical="center"/>
      <protection locked="0"/>
    </xf>
    <xf numFmtId="49" fontId="2" fillId="2" borderId="8" xfId="0" applyNumberFormat="1" applyFont="1" applyFill="1" applyBorder="1" applyAlignment="1" applyProtection="1">
      <alignment horizontal="left" vertical="center"/>
      <protection locked="0"/>
    </xf>
    <xf numFmtId="49" fontId="2" fillId="2" borderId="35" xfId="0" applyNumberFormat="1" applyFont="1" applyFill="1" applyBorder="1" applyAlignment="1" applyProtection="1">
      <alignment horizontal="left" vertical="center"/>
      <protection locked="0"/>
    </xf>
    <xf numFmtId="49" fontId="2" fillId="2" borderId="29" xfId="0" applyNumberFormat="1" applyFont="1" applyFill="1" applyBorder="1" applyAlignment="1" applyProtection="1">
      <alignment horizontal="left" vertical="center"/>
      <protection locked="0"/>
    </xf>
    <xf numFmtId="0" fontId="18" fillId="3" borderId="69" xfId="0" applyFont="1" applyFill="1" applyBorder="1"/>
    <xf numFmtId="0" fontId="0" fillId="2" borderId="70" xfId="0" applyFill="1" applyBorder="1"/>
    <xf numFmtId="0" fontId="0" fillId="2" borderId="71" xfId="0" applyFill="1" applyBorder="1"/>
    <xf numFmtId="0" fontId="2" fillId="0" borderId="1" xfId="0" applyFont="1" applyBorder="1" applyAlignment="1" applyProtection="1">
      <alignment vertical="center"/>
      <protection locked="0"/>
    </xf>
    <xf numFmtId="0" fontId="8" fillId="4" borderId="10" xfId="0" applyFont="1" applyFill="1" applyBorder="1" applyAlignment="1" applyProtection="1">
      <alignment horizontal="right" vertical="center"/>
      <protection hidden="1"/>
    </xf>
    <xf numFmtId="0" fontId="49" fillId="4" borderId="6" xfId="0" applyFont="1" applyFill="1" applyBorder="1" applyAlignment="1" applyProtection="1">
      <alignment vertical="center"/>
      <protection hidden="1"/>
    </xf>
    <xf numFmtId="0" fontId="2" fillId="4" borderId="5" xfId="0" applyFont="1" applyFill="1" applyBorder="1" applyAlignment="1" applyProtection="1">
      <alignment vertical="center"/>
      <protection hidden="1"/>
    </xf>
    <xf numFmtId="0" fontId="8" fillId="4" borderId="5" xfId="0" applyFont="1" applyFill="1" applyBorder="1" applyAlignment="1" applyProtection="1">
      <alignment vertical="center"/>
      <protection hidden="1"/>
    </xf>
    <xf numFmtId="0" fontId="2" fillId="4" borderId="5" xfId="0" applyFont="1" applyFill="1" applyBorder="1" applyAlignment="1" applyProtection="1">
      <alignment horizontal="left" vertical="center"/>
      <protection hidden="1"/>
    </xf>
    <xf numFmtId="0" fontId="12" fillId="4" borderId="6" xfId="0" applyFont="1" applyFill="1" applyBorder="1" applyAlignment="1" applyProtection="1">
      <alignment horizontal="left" vertical="center"/>
      <protection hidden="1"/>
    </xf>
    <xf numFmtId="0" fontId="2" fillId="4" borderId="10" xfId="0" applyFont="1" applyFill="1" applyBorder="1" applyAlignment="1" applyProtection="1">
      <alignment horizontal="left" vertical="center"/>
      <protection hidden="1"/>
    </xf>
    <xf numFmtId="0" fontId="9" fillId="3" borderId="19" xfId="0" applyFont="1" applyFill="1" applyBorder="1" applyAlignment="1" applyProtection="1">
      <alignment horizontal="left" vertical="center"/>
      <protection hidden="1"/>
    </xf>
    <xf numFmtId="0" fontId="60" fillId="3" borderId="27" xfId="0" applyFont="1" applyFill="1" applyBorder="1" applyAlignment="1" applyProtection="1">
      <alignment horizontal="left" vertical="center"/>
      <protection hidden="1"/>
    </xf>
    <xf numFmtId="0" fontId="60" fillId="3" borderId="19" xfId="0" applyFont="1" applyFill="1" applyBorder="1" applyAlignment="1" applyProtection="1">
      <alignment horizontal="left" vertical="center"/>
      <protection hidden="1"/>
    </xf>
    <xf numFmtId="0" fontId="9" fillId="3" borderId="28" xfId="0" applyFont="1" applyFill="1" applyBorder="1" applyAlignment="1" applyProtection="1">
      <alignment horizontal="left" vertical="center" wrapText="1"/>
      <protection hidden="1"/>
    </xf>
    <xf numFmtId="0" fontId="9" fillId="3" borderId="36" xfId="0" applyFont="1" applyFill="1" applyBorder="1" applyAlignment="1" applyProtection="1">
      <alignment horizontal="left" vertical="center"/>
      <protection hidden="1"/>
    </xf>
    <xf numFmtId="0" fontId="9" fillId="3" borderId="37" xfId="0" applyFont="1" applyFill="1" applyBorder="1" applyAlignment="1" applyProtection="1">
      <alignment horizontal="left" vertical="center"/>
      <protection hidden="1"/>
    </xf>
    <xf numFmtId="0" fontId="2" fillId="2" borderId="3" xfId="0" applyFont="1" applyFill="1" applyBorder="1" applyAlignment="1" applyProtection="1">
      <alignment horizontal="left" vertical="center"/>
      <protection hidden="1"/>
    </xf>
    <xf numFmtId="0" fontId="9" fillId="3" borderId="24" xfId="0" applyFont="1" applyFill="1" applyBorder="1" applyAlignment="1" applyProtection="1">
      <alignment horizontal="left" vertical="center"/>
      <protection hidden="1"/>
    </xf>
    <xf numFmtId="0" fontId="9" fillId="3" borderId="41" xfId="0" applyFont="1" applyFill="1" applyBorder="1" applyAlignment="1" applyProtection="1">
      <alignment horizontal="left" vertical="center"/>
      <protection hidden="1"/>
    </xf>
    <xf numFmtId="0" fontId="9" fillId="3" borderId="31" xfId="0" applyFont="1" applyFill="1" applyBorder="1" applyAlignment="1" applyProtection="1">
      <alignment horizontal="left"/>
      <protection hidden="1"/>
    </xf>
    <xf numFmtId="0" fontId="2" fillId="2" borderId="0" xfId="0" applyFont="1" applyFill="1" applyAlignment="1" applyProtection="1">
      <alignment horizontal="left" vertical="center"/>
      <protection hidden="1"/>
    </xf>
    <xf numFmtId="0" fontId="9" fillId="3" borderId="0" xfId="0" applyFont="1" applyFill="1" applyAlignment="1" applyProtection="1">
      <alignment horizontal="left" vertical="center"/>
      <protection hidden="1"/>
    </xf>
    <xf numFmtId="0" fontId="17" fillId="5" borderId="2" xfId="0" applyFont="1" applyFill="1" applyBorder="1" applyAlignment="1" applyProtection="1">
      <alignment horizontal="left" vertical="center"/>
      <protection hidden="1"/>
    </xf>
    <xf numFmtId="0" fontId="9" fillId="3" borderId="18" xfId="0" applyFont="1" applyFill="1" applyBorder="1" applyAlignment="1" applyProtection="1">
      <alignment horizontal="left" vertical="center"/>
      <protection hidden="1"/>
    </xf>
    <xf numFmtId="0" fontId="9" fillId="3" borderId="30" xfId="0" applyFont="1" applyFill="1" applyBorder="1" applyAlignment="1" applyProtection="1">
      <alignment horizontal="left" vertical="center"/>
      <protection hidden="1"/>
    </xf>
    <xf numFmtId="0" fontId="9" fillId="3" borderId="31" xfId="0" applyFont="1" applyFill="1" applyBorder="1" applyAlignment="1" applyProtection="1">
      <alignment horizontal="left" vertical="center"/>
      <protection hidden="1"/>
    </xf>
    <xf numFmtId="0" fontId="2" fillId="5" borderId="3" xfId="0" applyFont="1" applyFill="1" applyBorder="1" applyAlignment="1" applyProtection="1">
      <alignment horizontal="left" vertical="center"/>
      <protection hidden="1"/>
    </xf>
    <xf numFmtId="0" fontId="9" fillId="3" borderId="34" xfId="0" applyFont="1" applyFill="1" applyBorder="1" applyAlignment="1" applyProtection="1">
      <alignment horizontal="left" vertical="center"/>
      <protection hidden="1"/>
    </xf>
    <xf numFmtId="0" fontId="9" fillId="3" borderId="16" xfId="0" applyFont="1" applyFill="1" applyBorder="1" applyAlignment="1" applyProtection="1">
      <alignment horizontal="left" vertical="center"/>
      <protection hidden="1"/>
    </xf>
    <xf numFmtId="0" fontId="9" fillId="3" borderId="14" xfId="0" applyFont="1" applyFill="1" applyBorder="1" applyAlignment="1" applyProtection="1">
      <alignment horizontal="left" vertical="center"/>
      <protection hidden="1"/>
    </xf>
    <xf numFmtId="0" fontId="62" fillId="5" borderId="2" xfId="0" applyFont="1" applyFill="1" applyBorder="1" applyAlignment="1" applyProtection="1">
      <alignment horizontal="left" vertical="center"/>
      <protection hidden="1"/>
    </xf>
    <xf numFmtId="0" fontId="9" fillId="3" borderId="15" xfId="0" applyFont="1" applyFill="1" applyBorder="1" applyAlignment="1" applyProtection="1">
      <alignment horizontal="left" vertical="center"/>
      <protection hidden="1"/>
    </xf>
    <xf numFmtId="0" fontId="2" fillId="2" borderId="17" xfId="0" applyFont="1" applyFill="1" applyBorder="1" applyAlignment="1" applyProtection="1">
      <alignment horizontal="left" vertical="center"/>
      <protection hidden="1"/>
    </xf>
    <xf numFmtId="0" fontId="9" fillId="3" borderId="39" xfId="0" applyFont="1" applyFill="1" applyBorder="1" applyAlignment="1" applyProtection="1">
      <alignment horizontal="left" vertical="center"/>
      <protection hidden="1"/>
    </xf>
    <xf numFmtId="0" fontId="12" fillId="4" borderId="6" xfId="0" applyFont="1" applyFill="1" applyBorder="1" applyAlignment="1" applyProtection="1">
      <alignment vertical="center"/>
      <protection hidden="1"/>
    </xf>
    <xf numFmtId="0" fontId="8" fillId="4" borderId="2" xfId="0" applyFont="1" applyFill="1" applyBorder="1" applyAlignment="1" applyProtection="1">
      <alignment vertical="center"/>
      <protection hidden="1"/>
    </xf>
    <xf numFmtId="0" fontId="9" fillId="3" borderId="24" xfId="0" applyFont="1" applyFill="1" applyBorder="1" applyAlignment="1" applyProtection="1">
      <alignment vertical="center"/>
      <protection hidden="1"/>
    </xf>
    <xf numFmtId="0" fontId="60" fillId="3" borderId="53" xfId="0" applyFont="1" applyFill="1" applyBorder="1" applyAlignment="1" applyProtection="1">
      <alignment vertical="center"/>
      <protection hidden="1"/>
    </xf>
    <xf numFmtId="0" fontId="9" fillId="3" borderId="16" xfId="0" applyFont="1" applyFill="1" applyBorder="1" applyAlignment="1" applyProtection="1">
      <alignment vertical="center"/>
      <protection hidden="1"/>
    </xf>
    <xf numFmtId="0" fontId="9" fillId="3" borderId="58" xfId="0" applyFont="1" applyFill="1" applyBorder="1" applyAlignment="1" applyProtection="1">
      <alignment vertical="center"/>
      <protection hidden="1"/>
    </xf>
    <xf numFmtId="0" fontId="8" fillId="5" borderId="1" xfId="0" applyFont="1" applyFill="1" applyBorder="1" applyAlignment="1" applyProtection="1">
      <alignment horizontal="center" vertical="center"/>
      <protection hidden="1"/>
    </xf>
    <xf numFmtId="0" fontId="8" fillId="5" borderId="41" xfId="0" applyFont="1" applyFill="1" applyBorder="1" applyAlignment="1" applyProtection="1">
      <alignment horizontal="center" vertical="center"/>
      <protection hidden="1"/>
    </xf>
    <xf numFmtId="14" fontId="27" fillId="4" borderId="8" xfId="0" applyNumberFormat="1" applyFont="1" applyFill="1" applyBorder="1" applyAlignment="1" applyProtection="1">
      <alignment horizontal="center" vertical="center" wrapText="1"/>
      <protection hidden="1"/>
    </xf>
    <xf numFmtId="14" fontId="27" fillId="4" borderId="12" xfId="0" applyNumberFormat="1" applyFont="1" applyFill="1" applyBorder="1" applyAlignment="1" applyProtection="1">
      <alignment horizontal="center" vertical="center" wrapText="1"/>
      <protection hidden="1"/>
    </xf>
    <xf numFmtId="0" fontId="8" fillId="4" borderId="0" xfId="0" applyFont="1" applyFill="1" applyProtection="1">
      <protection hidden="1"/>
    </xf>
    <xf numFmtId="0" fontId="8" fillId="4" borderId="0" xfId="0" applyFont="1" applyFill="1" applyAlignment="1" applyProtection="1">
      <alignment vertical="center"/>
      <protection hidden="1"/>
    </xf>
    <xf numFmtId="0" fontId="8" fillId="8" borderId="2" xfId="0" applyFont="1" applyFill="1" applyBorder="1" applyAlignment="1" applyProtection="1">
      <alignment horizontal="center" vertical="center" wrapText="1"/>
      <protection hidden="1"/>
    </xf>
    <xf numFmtId="0" fontId="61" fillId="8" borderId="3" xfId="0" applyFont="1" applyFill="1" applyBorder="1" applyAlignment="1" applyProtection="1">
      <alignment horizontal="center" vertical="center" wrapText="1"/>
      <protection hidden="1"/>
    </xf>
    <xf numFmtId="0" fontId="8" fillId="8" borderId="3" xfId="0" applyFont="1" applyFill="1" applyBorder="1" applyAlignment="1" applyProtection="1">
      <alignment horizontal="center" vertical="center" wrapText="1"/>
      <protection hidden="1"/>
    </xf>
    <xf numFmtId="0" fontId="8" fillId="8" borderId="9" xfId="0" applyFont="1" applyFill="1" applyBorder="1" applyAlignment="1" applyProtection="1">
      <alignment horizontal="center" vertical="center" wrapText="1"/>
      <protection hidden="1"/>
    </xf>
    <xf numFmtId="0" fontId="61" fillId="8" borderId="9" xfId="0" applyFont="1" applyFill="1" applyBorder="1" applyAlignment="1" applyProtection="1">
      <alignment horizontal="center" vertical="center" wrapText="1"/>
      <protection hidden="1"/>
    </xf>
    <xf numFmtId="0" fontId="2" fillId="2" borderId="0" xfId="0" applyFont="1" applyFill="1" applyAlignment="1" applyProtection="1">
      <alignment vertical="center"/>
      <protection hidden="1"/>
    </xf>
    <xf numFmtId="0" fontId="2" fillId="4" borderId="6" xfId="0" applyFont="1" applyFill="1" applyBorder="1" applyAlignment="1" applyProtection="1">
      <alignment vertical="center"/>
      <protection hidden="1"/>
    </xf>
    <xf numFmtId="0" fontId="8" fillId="4" borderId="5" xfId="0" applyFont="1" applyFill="1" applyBorder="1" applyAlignment="1" applyProtection="1">
      <alignment horizontal="right" vertical="center"/>
      <protection hidden="1"/>
    </xf>
    <xf numFmtId="0" fontId="13" fillId="2" borderId="0" xfId="0" applyFont="1" applyFill="1" applyAlignment="1" applyProtection="1">
      <alignment vertical="center"/>
      <protection hidden="1"/>
    </xf>
    <xf numFmtId="0" fontId="2" fillId="4" borderId="10" xfId="0" applyFont="1" applyFill="1" applyBorder="1" applyAlignment="1" applyProtection="1">
      <alignment vertical="center"/>
      <protection hidden="1"/>
    </xf>
    <xf numFmtId="0" fontId="9" fillId="3" borderId="54" xfId="0" applyFont="1" applyFill="1" applyBorder="1" applyAlignment="1" applyProtection="1">
      <alignment horizontal="left" vertical="center"/>
      <protection hidden="1"/>
    </xf>
    <xf numFmtId="0" fontId="2" fillId="2" borderId="5" xfId="0" applyFont="1" applyFill="1" applyBorder="1" applyAlignment="1" applyProtection="1">
      <alignment horizontal="left" vertical="center"/>
      <protection hidden="1"/>
    </xf>
    <xf numFmtId="0" fontId="9" fillId="3" borderId="55" xfId="0" applyFont="1" applyFill="1" applyBorder="1" applyAlignment="1" applyProtection="1">
      <alignment horizontal="left" vertical="center"/>
      <protection hidden="1"/>
    </xf>
    <xf numFmtId="0" fontId="8" fillId="4" borderId="1" xfId="0" applyFont="1" applyFill="1" applyBorder="1" applyAlignment="1" applyProtection="1">
      <alignment horizontal="left" vertical="center"/>
      <protection hidden="1"/>
    </xf>
    <xf numFmtId="0" fontId="9" fillId="3" borderId="1" xfId="0" applyFont="1" applyFill="1" applyBorder="1" applyAlignment="1" applyProtection="1">
      <alignment horizontal="left" vertical="center"/>
      <protection hidden="1"/>
    </xf>
    <xf numFmtId="0" fontId="9" fillId="3" borderId="25" xfId="0" applyFont="1" applyFill="1" applyBorder="1" applyAlignment="1" applyProtection="1">
      <alignment horizontal="left" vertical="center"/>
      <protection hidden="1"/>
    </xf>
    <xf numFmtId="0" fontId="9" fillId="3" borderId="26" xfId="0" applyFont="1" applyFill="1" applyBorder="1" applyAlignment="1" applyProtection="1">
      <alignment vertical="center"/>
      <protection hidden="1"/>
    </xf>
    <xf numFmtId="0" fontId="9" fillId="3" borderId="4" xfId="0" applyFont="1" applyFill="1" applyBorder="1" applyAlignment="1" applyProtection="1">
      <alignment vertical="center"/>
      <protection hidden="1"/>
    </xf>
    <xf numFmtId="0" fontId="8" fillId="5" borderId="2" xfId="0" applyFont="1" applyFill="1" applyBorder="1" applyAlignment="1" applyProtection="1">
      <alignment vertical="center" wrapText="1"/>
      <protection hidden="1"/>
    </xf>
    <xf numFmtId="14" fontId="8" fillId="2" borderId="1" xfId="0" applyNumberFormat="1" applyFont="1" applyFill="1" applyBorder="1" applyAlignment="1" applyProtection="1">
      <alignment horizontal="right" vertical="center"/>
      <protection locked="0" hidden="1"/>
    </xf>
    <xf numFmtId="0" fontId="16" fillId="2" borderId="0" xfId="0" applyFont="1" applyFill="1" applyAlignment="1" applyProtection="1">
      <alignment horizontal="left" vertical="center" wrapText="1"/>
      <protection hidden="1"/>
    </xf>
    <xf numFmtId="0" fontId="16" fillId="2" borderId="0" xfId="0" applyFont="1" applyFill="1" applyAlignment="1" applyProtection="1">
      <alignment horizontal="left" vertical="center"/>
      <protection hidden="1"/>
    </xf>
    <xf numFmtId="0" fontId="9" fillId="3" borderId="27" xfId="0" applyFont="1" applyFill="1" applyBorder="1" applyAlignment="1" applyProtection="1">
      <alignment vertical="center" wrapText="1"/>
      <protection hidden="1"/>
    </xf>
    <xf numFmtId="0" fontId="8" fillId="2" borderId="1" xfId="0" applyFont="1" applyFill="1" applyBorder="1" applyAlignment="1" applyProtection="1">
      <alignment horizontal="left" vertical="center"/>
      <protection locked="0" hidden="1"/>
    </xf>
    <xf numFmtId="0" fontId="8" fillId="2" borderId="1" xfId="0" applyFont="1" applyFill="1" applyBorder="1" applyAlignment="1" applyProtection="1">
      <alignment vertical="center"/>
      <protection locked="0" hidden="1"/>
    </xf>
    <xf numFmtId="0" fontId="8" fillId="4" borderId="1" xfId="0" applyFont="1" applyFill="1" applyBorder="1" applyAlignment="1" applyProtection="1">
      <alignment vertical="center"/>
      <protection hidden="1"/>
    </xf>
    <xf numFmtId="0" fontId="2" fillId="2" borderId="1" xfId="0" applyFont="1" applyFill="1" applyBorder="1" applyAlignment="1" applyProtection="1">
      <alignment vertical="center"/>
      <protection locked="0" hidden="1"/>
    </xf>
    <xf numFmtId="0" fontId="9" fillId="3" borderId="56" xfId="0" applyFont="1" applyFill="1" applyBorder="1" applyAlignment="1" applyProtection="1">
      <alignment vertical="center" wrapText="1"/>
      <protection hidden="1"/>
    </xf>
    <xf numFmtId="164" fontId="8" fillId="2" borderId="0" xfId="0" applyNumberFormat="1" applyFont="1" applyFill="1" applyAlignment="1" applyProtection="1">
      <alignment vertical="center"/>
      <protection hidden="1"/>
    </xf>
    <xf numFmtId="0" fontId="8" fillId="8" borderId="2" xfId="0" applyFont="1" applyFill="1" applyBorder="1" applyAlignment="1" applyProtection="1">
      <alignment vertical="center" wrapText="1"/>
      <protection hidden="1"/>
    </xf>
    <xf numFmtId="0" fontId="8" fillId="4" borderId="56" xfId="0" applyFont="1" applyFill="1" applyBorder="1" applyAlignment="1" applyProtection="1">
      <alignment horizontal="right" vertical="center"/>
      <protection hidden="1"/>
    </xf>
    <xf numFmtId="0" fontId="8" fillId="2" borderId="0" xfId="0" applyFont="1" applyFill="1" applyAlignment="1" applyProtection="1">
      <alignment horizontal="right" vertical="center"/>
      <protection hidden="1"/>
    </xf>
    <xf numFmtId="0" fontId="9" fillId="2" borderId="0" xfId="0" applyFont="1" applyFill="1" applyAlignment="1" applyProtection="1">
      <alignment horizontal="left" vertical="center"/>
      <protection hidden="1"/>
    </xf>
    <xf numFmtId="0" fontId="9" fillId="3" borderId="24" xfId="0" applyFont="1" applyFill="1" applyBorder="1" applyAlignment="1" applyProtection="1">
      <alignment vertical="center" wrapText="1"/>
      <protection hidden="1"/>
    </xf>
    <xf numFmtId="0" fontId="9" fillId="3" borderId="31" xfId="0" applyFont="1" applyFill="1" applyBorder="1" applyAlignment="1" applyProtection="1">
      <alignment vertical="center" wrapText="1"/>
      <protection hidden="1"/>
    </xf>
    <xf numFmtId="0" fontId="9" fillId="3" borderId="26" xfId="0" applyFont="1" applyFill="1" applyBorder="1" applyAlignment="1" applyProtection="1">
      <alignment vertical="center" wrapText="1"/>
      <protection hidden="1"/>
    </xf>
    <xf numFmtId="0" fontId="9" fillId="3" borderId="15" xfId="0" applyFont="1" applyFill="1" applyBorder="1" applyAlignment="1" applyProtection="1">
      <alignment vertical="center" wrapText="1"/>
      <protection hidden="1"/>
    </xf>
    <xf numFmtId="0" fontId="2" fillId="2" borderId="3" xfId="0" applyFont="1" applyFill="1" applyBorder="1" applyAlignment="1" applyProtection="1">
      <alignment vertical="center"/>
      <protection hidden="1"/>
    </xf>
    <xf numFmtId="0" fontId="2" fillId="2" borderId="5" xfId="0" applyFont="1" applyFill="1" applyBorder="1" applyAlignment="1" applyProtection="1">
      <alignment vertical="center"/>
      <protection hidden="1"/>
    </xf>
    <xf numFmtId="164" fontId="13" fillId="2" borderId="0" xfId="0" applyNumberFormat="1" applyFont="1" applyFill="1" applyAlignment="1" applyProtection="1">
      <alignment vertical="center"/>
      <protection hidden="1"/>
    </xf>
    <xf numFmtId="14" fontId="8" fillId="4" borderId="1" xfId="0" applyNumberFormat="1" applyFont="1" applyFill="1" applyBorder="1" applyAlignment="1" applyProtection="1">
      <alignment horizontal="center" vertical="center"/>
      <protection hidden="1"/>
    </xf>
    <xf numFmtId="0" fontId="14" fillId="5" borderId="1" xfId="0" applyFont="1" applyFill="1" applyBorder="1" applyAlignment="1" applyProtection="1">
      <alignment horizontal="left" vertical="center"/>
      <protection hidden="1"/>
    </xf>
    <xf numFmtId="14" fontId="2" fillId="2" borderId="4" xfId="0" applyNumberFormat="1" applyFont="1" applyFill="1" applyBorder="1" applyAlignment="1" applyProtection="1">
      <alignment vertical="center"/>
      <protection locked="0" hidden="1"/>
    </xf>
    <xf numFmtId="0" fontId="9" fillId="3" borderId="1" xfId="0" applyFont="1" applyFill="1" applyBorder="1" applyAlignment="1" applyProtection="1">
      <alignment vertical="center"/>
      <protection hidden="1"/>
    </xf>
    <xf numFmtId="164" fontId="8" fillId="4" borderId="4" xfId="1" applyFont="1" applyFill="1" applyBorder="1" applyAlignment="1" applyProtection="1">
      <alignment vertical="center"/>
      <protection hidden="1"/>
    </xf>
    <xf numFmtId="0" fontId="9" fillId="3" borderId="66" xfId="0" applyFont="1" applyFill="1" applyBorder="1" applyAlignment="1" applyProtection="1">
      <alignment horizontal="left" vertical="center"/>
      <protection hidden="1"/>
    </xf>
    <xf numFmtId="0" fontId="9" fillId="3" borderId="22" xfId="0" applyFont="1" applyFill="1" applyBorder="1" applyAlignment="1" applyProtection="1">
      <alignment horizontal="left" vertical="center"/>
      <protection hidden="1"/>
    </xf>
    <xf numFmtId="0" fontId="8" fillId="4" borderId="10" xfId="0" applyFont="1" applyFill="1" applyBorder="1" applyAlignment="1" applyProtection="1">
      <alignment vertical="center"/>
      <protection hidden="1"/>
    </xf>
    <xf numFmtId="0" fontId="9" fillId="2" borderId="0" xfId="0" applyFont="1" applyFill="1" applyAlignment="1" applyProtection="1">
      <alignment horizontal="center" vertical="center"/>
      <protection hidden="1"/>
    </xf>
    <xf numFmtId="0" fontId="9" fillId="3" borderId="26" xfId="0" applyFont="1" applyFill="1" applyBorder="1" applyAlignment="1" applyProtection="1">
      <alignment horizontal="left" vertical="center" wrapText="1"/>
      <protection hidden="1"/>
    </xf>
    <xf numFmtId="0" fontId="9" fillId="3" borderId="33" xfId="0" applyFont="1" applyFill="1" applyBorder="1" applyAlignment="1" applyProtection="1">
      <alignment horizontal="left" vertical="center"/>
      <protection hidden="1"/>
    </xf>
    <xf numFmtId="0" fontId="12" fillId="2" borderId="0" xfId="0" applyFont="1" applyFill="1" applyAlignment="1" applyProtection="1">
      <alignment vertical="center"/>
      <protection hidden="1"/>
    </xf>
    <xf numFmtId="0" fontId="26" fillId="2" borderId="0" xfId="0" applyFont="1" applyFill="1" applyAlignment="1" applyProtection="1">
      <alignment vertical="center"/>
      <protection hidden="1"/>
    </xf>
    <xf numFmtId="165" fontId="8" fillId="4" borderId="1" xfId="1" applyNumberFormat="1" applyFont="1" applyFill="1" applyBorder="1" applyAlignment="1" applyProtection="1">
      <alignment vertical="center"/>
      <protection hidden="1"/>
    </xf>
    <xf numFmtId="0" fontId="21" fillId="2" borderId="0" xfId="0" applyFont="1" applyFill="1" applyAlignment="1" applyProtection="1">
      <alignment vertical="center"/>
      <protection hidden="1"/>
    </xf>
    <xf numFmtId="0" fontId="7" fillId="2" borderId="0" xfId="0" applyFont="1" applyFill="1" applyAlignment="1" applyProtection="1">
      <alignment vertical="center"/>
      <protection hidden="1"/>
    </xf>
    <xf numFmtId="165" fontId="26" fillId="2" borderId="0" xfId="0" applyNumberFormat="1" applyFont="1" applyFill="1" applyAlignment="1" applyProtection="1">
      <alignment vertical="center"/>
      <protection hidden="1"/>
    </xf>
    <xf numFmtId="9" fontId="13" fillId="2" borderId="0" xfId="2" applyFont="1" applyFill="1" applyBorder="1" applyAlignment="1" applyProtection="1">
      <alignment vertical="center"/>
      <protection hidden="1"/>
    </xf>
    <xf numFmtId="0" fontId="8" fillId="8" borderId="2" xfId="0" applyFont="1" applyFill="1" applyBorder="1" applyAlignment="1" applyProtection="1">
      <alignment horizontal="right" vertical="center"/>
      <protection hidden="1"/>
    </xf>
    <xf numFmtId="0" fontId="8" fillId="4" borderId="1" xfId="0" applyFont="1" applyFill="1" applyBorder="1" applyAlignment="1" applyProtection="1">
      <alignment horizontal="center" vertical="center" wrapText="1"/>
      <protection hidden="1"/>
    </xf>
    <xf numFmtId="165" fontId="13" fillId="2" borderId="0" xfId="0" applyNumberFormat="1" applyFont="1" applyFill="1" applyAlignment="1" applyProtection="1">
      <alignment vertical="center"/>
      <protection hidden="1"/>
    </xf>
    <xf numFmtId="0" fontId="2" fillId="2" borderId="40" xfId="0" applyFont="1" applyFill="1" applyBorder="1" applyAlignment="1" applyProtection="1">
      <alignment vertical="center"/>
      <protection hidden="1"/>
    </xf>
    <xf numFmtId="0" fontId="8" fillId="8" borderId="2" xfId="0" applyFont="1" applyFill="1" applyBorder="1" applyAlignment="1" applyProtection="1">
      <alignment horizontal="right" vertical="center" wrapText="1"/>
      <protection hidden="1"/>
    </xf>
    <xf numFmtId="165" fontId="8" fillId="4" borderId="1" xfId="1" applyNumberFormat="1" applyFont="1" applyFill="1" applyBorder="1" applyAlignment="1" applyProtection="1">
      <alignment horizontal="right" vertical="center" wrapText="1"/>
      <protection hidden="1"/>
    </xf>
    <xf numFmtId="0" fontId="2" fillId="2" borderId="7" xfId="0" applyFont="1" applyFill="1" applyBorder="1" applyAlignment="1" applyProtection="1">
      <alignment vertical="center"/>
      <protection hidden="1"/>
    </xf>
    <xf numFmtId="0" fontId="8" fillId="5" borderId="2" xfId="0" applyFont="1" applyFill="1" applyBorder="1" applyAlignment="1" applyProtection="1">
      <alignment horizontal="right" vertical="center" wrapText="1"/>
      <protection hidden="1"/>
    </xf>
    <xf numFmtId="164" fontId="8" fillId="4" borderId="1" xfId="1" applyFont="1" applyFill="1" applyBorder="1" applyAlignment="1" applyProtection="1">
      <alignment horizontal="right" vertical="center" wrapText="1"/>
      <protection hidden="1"/>
    </xf>
    <xf numFmtId="0" fontId="8" fillId="6" borderId="2" xfId="0" applyFont="1" applyFill="1" applyBorder="1" applyAlignment="1" applyProtection="1">
      <alignment horizontal="right" vertical="center"/>
      <protection hidden="1"/>
    </xf>
    <xf numFmtId="0" fontId="8" fillId="2" borderId="1" xfId="0" applyFont="1" applyFill="1" applyBorder="1" applyAlignment="1" applyProtection="1">
      <alignment horizontal="center" vertical="center" wrapText="1"/>
      <protection locked="0" hidden="1"/>
    </xf>
    <xf numFmtId="0" fontId="22" fillId="2" borderId="0" xfId="0" applyFont="1" applyFill="1" applyAlignment="1" applyProtection="1">
      <alignment vertical="center"/>
      <protection hidden="1"/>
    </xf>
    <xf numFmtId="0" fontId="15" fillId="2" borderId="0" xfId="0" applyFont="1" applyFill="1" applyAlignment="1" applyProtection="1">
      <alignment horizontal="center" vertical="center" wrapText="1"/>
      <protection hidden="1"/>
    </xf>
    <xf numFmtId="165" fontId="13" fillId="2" borderId="0" xfId="1" applyNumberFormat="1" applyFont="1" applyFill="1" applyBorder="1" applyAlignment="1" applyProtection="1">
      <alignment vertical="center"/>
      <protection hidden="1"/>
    </xf>
    <xf numFmtId="165" fontId="13" fillId="2" borderId="0" xfId="1" applyNumberFormat="1" applyFont="1" applyFill="1" applyBorder="1" applyAlignment="1" applyProtection="1">
      <alignment horizontal="center" vertical="center"/>
      <protection hidden="1"/>
    </xf>
    <xf numFmtId="0" fontId="8" fillId="8" borderId="0" xfId="0" applyFont="1" applyFill="1" applyAlignment="1" applyProtection="1">
      <alignment horizontal="center" vertical="center"/>
      <protection hidden="1"/>
    </xf>
    <xf numFmtId="0" fontId="8" fillId="8" borderId="0" xfId="0" applyFont="1" applyFill="1" applyAlignment="1" applyProtection="1">
      <alignment horizontal="center" vertical="center" wrapText="1"/>
      <protection hidden="1"/>
    </xf>
    <xf numFmtId="0" fontId="8" fillId="8" borderId="57" xfId="0" applyFont="1" applyFill="1" applyBorder="1" applyAlignment="1" applyProtection="1">
      <alignment horizontal="center" vertical="center" wrapText="1"/>
      <protection hidden="1"/>
    </xf>
    <xf numFmtId="0" fontId="8" fillId="8" borderId="57" xfId="0" applyFont="1" applyFill="1" applyBorder="1" applyAlignment="1" applyProtection="1">
      <alignment horizontal="center" vertical="center"/>
      <protection hidden="1"/>
    </xf>
    <xf numFmtId="14" fontId="3" fillId="0" borderId="0" xfId="0" applyNumberFormat="1" applyFont="1" applyAlignment="1" applyProtection="1">
      <alignment horizontal="left" vertical="center" wrapText="1"/>
      <protection locked="0" hidden="1"/>
    </xf>
    <xf numFmtId="0" fontId="3" fillId="0" borderId="0" xfId="0" applyFont="1" applyAlignment="1" applyProtection="1">
      <alignment horizontal="left" vertical="center" wrapText="1"/>
      <protection locked="0" hidden="1"/>
    </xf>
    <xf numFmtId="167" fontId="13" fillId="2" borderId="0" xfId="0" applyNumberFormat="1" applyFont="1" applyFill="1" applyAlignment="1" applyProtection="1">
      <alignment vertical="center"/>
      <protection hidden="1"/>
    </xf>
    <xf numFmtId="166" fontId="13" fillId="2" borderId="0" xfId="0" applyNumberFormat="1" applyFont="1" applyFill="1" applyAlignment="1" applyProtection="1">
      <alignment vertical="center"/>
      <protection hidden="1"/>
    </xf>
    <xf numFmtId="166" fontId="13" fillId="2" borderId="0" xfId="1" applyNumberFormat="1" applyFont="1" applyFill="1" applyBorder="1" applyAlignment="1" applyProtection="1">
      <alignment horizontal="center" vertical="center"/>
      <protection hidden="1"/>
    </xf>
    <xf numFmtId="0" fontId="9" fillId="3" borderId="2" xfId="0" applyFont="1" applyFill="1" applyBorder="1" applyAlignment="1" applyProtection="1">
      <alignment horizontal="left" vertical="center"/>
      <protection hidden="1"/>
    </xf>
    <xf numFmtId="0" fontId="2" fillId="2" borderId="0" xfId="0" applyFont="1" applyFill="1" applyAlignment="1" applyProtection="1">
      <alignment horizontal="left" vertical="center"/>
      <protection locked="0" hidden="1"/>
    </xf>
    <xf numFmtId="0" fontId="8" fillId="8" borderId="1" xfId="0" applyFont="1" applyFill="1" applyBorder="1" applyAlignment="1" applyProtection="1">
      <alignment vertical="center"/>
      <protection hidden="1"/>
    </xf>
    <xf numFmtId="0" fontId="2" fillId="2" borderId="0" xfId="0" applyFont="1" applyFill="1" applyAlignment="1" applyProtection="1">
      <alignment vertical="center"/>
      <protection locked="0" hidden="1"/>
    </xf>
    <xf numFmtId="0" fontId="7" fillId="2" borderId="0" xfId="0" applyFont="1" applyFill="1" applyAlignment="1" applyProtection="1">
      <alignment horizontal="center" vertical="center"/>
      <protection locked="0" hidden="1"/>
    </xf>
    <xf numFmtId="0" fontId="8" fillId="2" borderId="0" xfId="0" applyFont="1" applyFill="1" applyAlignment="1" applyProtection="1">
      <alignment horizontal="center" vertical="center"/>
      <protection hidden="1"/>
    </xf>
    <xf numFmtId="0" fontId="2" fillId="4" borderId="6" xfId="0" applyFont="1" applyFill="1" applyBorder="1" applyAlignment="1" applyProtection="1">
      <alignment horizontal="left" vertical="center"/>
      <protection hidden="1"/>
    </xf>
    <xf numFmtId="0" fontId="0" fillId="2" borderId="0" xfId="0" applyFill="1" applyProtection="1">
      <protection hidden="1"/>
    </xf>
    <xf numFmtId="0" fontId="2" fillId="4" borderId="5" xfId="0" applyFont="1" applyFill="1" applyBorder="1" applyAlignment="1" applyProtection="1">
      <alignment horizontal="center" vertical="center"/>
      <protection hidden="1"/>
    </xf>
    <xf numFmtId="0" fontId="61" fillId="8" borderId="11" xfId="0" applyFont="1" applyFill="1" applyBorder="1" applyAlignment="1" applyProtection="1">
      <alignment horizontal="center" vertical="center"/>
      <protection hidden="1"/>
    </xf>
    <xf numFmtId="0" fontId="8" fillId="8" borderId="11" xfId="0" applyFont="1" applyFill="1" applyBorder="1" applyAlignment="1" applyProtection="1">
      <alignment horizontal="center" vertical="center"/>
      <protection hidden="1"/>
    </xf>
    <xf numFmtId="0" fontId="2" fillId="0" borderId="0" xfId="0" applyFont="1" applyAlignment="1" applyProtection="1">
      <alignment vertical="center" wrapText="1"/>
      <protection locked="0" hidden="1"/>
    </xf>
    <xf numFmtId="0" fontId="2" fillId="0" borderId="0" xfId="0" applyFont="1" applyAlignment="1" applyProtection="1">
      <alignment horizontal="left" vertical="center" wrapText="1"/>
      <protection locked="0" hidden="1"/>
    </xf>
    <xf numFmtId="0" fontId="7" fillId="4" borderId="6" xfId="0" applyFont="1" applyFill="1" applyBorder="1" applyAlignment="1" applyProtection="1">
      <alignment vertical="center"/>
      <protection hidden="1"/>
    </xf>
    <xf numFmtId="0" fontId="7" fillId="4" borderId="5" xfId="0" applyFont="1" applyFill="1" applyBorder="1" applyAlignment="1" applyProtection="1">
      <alignment vertical="center"/>
      <protection hidden="1"/>
    </xf>
    <xf numFmtId="0" fontId="7" fillId="4" borderId="5" xfId="0" applyFont="1" applyFill="1" applyBorder="1" applyProtection="1">
      <protection hidden="1"/>
    </xf>
    <xf numFmtId="0" fontId="2" fillId="2" borderId="0" xfId="0" applyFont="1" applyFill="1" applyProtection="1">
      <protection hidden="1"/>
    </xf>
    <xf numFmtId="0" fontId="26" fillId="2" borderId="0" xfId="0" applyFont="1" applyFill="1" applyProtection="1">
      <protection hidden="1"/>
    </xf>
    <xf numFmtId="0" fontId="9" fillId="3" borderId="1" xfId="0" applyFont="1" applyFill="1" applyBorder="1" applyAlignment="1" applyProtection="1">
      <alignment horizontal="center" vertical="center"/>
      <protection hidden="1"/>
    </xf>
    <xf numFmtId="164" fontId="21" fillId="2" borderId="0" xfId="0" applyNumberFormat="1" applyFont="1" applyFill="1" applyProtection="1">
      <protection hidden="1"/>
    </xf>
    <xf numFmtId="0" fontId="7" fillId="2" borderId="0" xfId="0" applyFont="1" applyFill="1" applyProtection="1">
      <protection hidden="1"/>
    </xf>
    <xf numFmtId="0" fontId="9" fillId="3" borderId="39" xfId="0" applyFont="1" applyFill="1" applyBorder="1" applyAlignment="1" applyProtection="1">
      <alignment vertical="center"/>
      <protection hidden="1"/>
    </xf>
    <xf numFmtId="0" fontId="8" fillId="8" borderId="1" xfId="0" applyFont="1" applyFill="1" applyBorder="1" applyAlignment="1" applyProtection="1">
      <alignment horizontal="left" vertical="center"/>
      <protection hidden="1"/>
    </xf>
    <xf numFmtId="164" fontId="8" fillId="4" borderId="1" xfId="1" applyFont="1" applyFill="1" applyBorder="1" applyProtection="1">
      <protection hidden="1"/>
    </xf>
    <xf numFmtId="0" fontId="25" fillId="4" borderId="1" xfId="0" applyFont="1" applyFill="1" applyBorder="1" applyAlignment="1" applyProtection="1">
      <alignment vertical="center"/>
      <protection hidden="1"/>
    </xf>
    <xf numFmtId="0" fontId="61" fillId="5" borderId="1" xfId="0" applyFont="1" applyFill="1" applyBorder="1" applyAlignment="1" applyProtection="1">
      <alignment vertical="center"/>
      <protection hidden="1"/>
    </xf>
    <xf numFmtId="0" fontId="21" fillId="2" borderId="0" xfId="0" applyFont="1" applyFill="1" applyProtection="1">
      <protection hidden="1"/>
    </xf>
    <xf numFmtId="0" fontId="60" fillId="3" borderId="1" xfId="0" applyFont="1" applyFill="1" applyBorder="1" applyAlignment="1" applyProtection="1">
      <alignment horizontal="left" vertical="center"/>
      <protection hidden="1"/>
    </xf>
    <xf numFmtId="164" fontId="7" fillId="2" borderId="0" xfId="0" applyNumberFormat="1" applyFont="1" applyFill="1" applyProtection="1">
      <protection hidden="1"/>
    </xf>
    <xf numFmtId="165" fontId="8" fillId="4" borderId="1" xfId="1" applyNumberFormat="1" applyFont="1" applyFill="1" applyBorder="1" applyProtection="1">
      <protection hidden="1"/>
    </xf>
    <xf numFmtId="0" fontId="61" fillId="8" borderId="1" xfId="0" applyFont="1" applyFill="1" applyBorder="1" applyAlignment="1" applyProtection="1">
      <alignment horizontal="left" vertical="center"/>
      <protection hidden="1"/>
    </xf>
    <xf numFmtId="164" fontId="2" fillId="2" borderId="1" xfId="1" applyFont="1" applyFill="1" applyBorder="1" applyAlignment="1" applyProtection="1">
      <alignment vertical="center"/>
      <protection locked="0" hidden="1"/>
    </xf>
    <xf numFmtId="0" fontId="25" fillId="4" borderId="1" xfId="0" applyFont="1" applyFill="1" applyBorder="1" applyAlignment="1" applyProtection="1">
      <alignment vertical="center" wrapText="1"/>
      <protection hidden="1"/>
    </xf>
    <xf numFmtId="0" fontId="8" fillId="8" borderId="1" xfId="0" applyFont="1" applyFill="1" applyBorder="1" applyAlignment="1" applyProtection="1">
      <alignment horizontal="left" vertical="center" wrapText="1"/>
      <protection hidden="1"/>
    </xf>
    <xf numFmtId="0" fontId="2" fillId="4" borderId="6" xfId="0" applyFont="1" applyFill="1" applyBorder="1" applyProtection="1">
      <protection hidden="1"/>
    </xf>
    <xf numFmtId="0" fontId="2" fillId="4" borderId="5" xfId="0" applyFont="1" applyFill="1" applyBorder="1" applyProtection="1">
      <protection hidden="1"/>
    </xf>
    <xf numFmtId="0" fontId="8" fillId="4" borderId="10" xfId="0" applyFont="1" applyFill="1" applyBorder="1" applyAlignment="1" applyProtection="1">
      <alignment horizontal="right"/>
      <protection hidden="1"/>
    </xf>
    <xf numFmtId="0" fontId="9" fillId="3" borderId="53" xfId="0" applyFont="1" applyFill="1" applyBorder="1" applyAlignment="1" applyProtection="1">
      <alignment vertical="center" wrapText="1"/>
      <protection hidden="1"/>
    </xf>
    <xf numFmtId="0" fontId="60" fillId="3" borderId="1" xfId="0" applyFont="1" applyFill="1" applyBorder="1" applyAlignment="1" applyProtection="1">
      <alignment vertical="center" wrapText="1"/>
      <protection hidden="1"/>
    </xf>
    <xf numFmtId="0" fontId="8" fillId="5" borderId="1" xfId="0" applyFont="1" applyFill="1" applyBorder="1" applyProtection="1">
      <protection hidden="1"/>
    </xf>
    <xf numFmtId="14" fontId="8" fillId="2" borderId="1" xfId="0" applyNumberFormat="1" applyFont="1" applyFill="1" applyBorder="1" applyAlignment="1" applyProtection="1">
      <alignment vertical="center"/>
      <protection locked="0" hidden="1"/>
    </xf>
    <xf numFmtId="164" fontId="2" fillId="2" borderId="4" xfId="1" applyFont="1" applyFill="1" applyBorder="1" applyAlignment="1" applyProtection="1">
      <alignment vertical="center"/>
      <protection locked="0" hidden="1"/>
    </xf>
    <xf numFmtId="0" fontId="8" fillId="2" borderId="1" xfId="0" applyFont="1" applyFill="1" applyBorder="1" applyAlignment="1" applyProtection="1">
      <alignment horizontal="left" vertical="center" wrapText="1"/>
      <protection locked="0" hidden="1"/>
    </xf>
    <xf numFmtId="0" fontId="9" fillId="3" borderId="65" xfId="0" applyFont="1" applyFill="1" applyBorder="1" applyAlignment="1" applyProtection="1">
      <alignment vertical="center" wrapText="1"/>
      <protection hidden="1"/>
    </xf>
    <xf numFmtId="0" fontId="8" fillId="2" borderId="41" xfId="0" applyFont="1" applyFill="1" applyBorder="1" applyAlignment="1" applyProtection="1">
      <alignment horizontal="left" vertical="center" wrapText="1"/>
      <protection locked="0" hidden="1"/>
    </xf>
    <xf numFmtId="0" fontId="9" fillId="3" borderId="37" xfId="0" applyFont="1" applyFill="1" applyBorder="1" applyAlignment="1" applyProtection="1">
      <alignment vertical="center" wrapText="1"/>
      <protection hidden="1"/>
    </xf>
    <xf numFmtId="165" fontId="2" fillId="2" borderId="4" xfId="1" applyNumberFormat="1" applyFont="1" applyFill="1" applyBorder="1" applyAlignment="1" applyProtection="1">
      <alignment vertical="center"/>
      <protection locked="0" hidden="1"/>
    </xf>
    <xf numFmtId="0" fontId="9" fillId="3" borderId="1" xfId="0" applyFont="1" applyFill="1" applyBorder="1" applyAlignment="1" applyProtection="1">
      <alignment vertical="center" wrapText="1"/>
      <protection hidden="1"/>
    </xf>
    <xf numFmtId="0" fontId="2" fillId="2" borderId="1" xfId="0" applyFont="1" applyFill="1" applyBorder="1" applyProtection="1">
      <protection locked="0" hidden="1"/>
    </xf>
    <xf numFmtId="0" fontId="33" fillId="2" borderId="0" xfId="0" applyFont="1" applyFill="1" applyAlignment="1" applyProtection="1">
      <alignment wrapText="1"/>
      <protection hidden="1"/>
    </xf>
    <xf numFmtId="0" fontId="8" fillId="8" borderId="1" xfId="0" applyFont="1" applyFill="1" applyBorder="1" applyAlignment="1" applyProtection="1">
      <alignment horizontal="center"/>
      <protection hidden="1"/>
    </xf>
    <xf numFmtId="0" fontId="8" fillId="5" borderId="1" xfId="0" applyFont="1" applyFill="1" applyBorder="1" applyAlignment="1" applyProtection="1">
      <alignment horizontal="center"/>
      <protection hidden="1"/>
    </xf>
    <xf numFmtId="0" fontId="9" fillId="3" borderId="41" xfId="0" applyFont="1" applyFill="1" applyBorder="1" applyAlignment="1" applyProtection="1">
      <alignment vertical="center" wrapText="1"/>
      <protection hidden="1"/>
    </xf>
    <xf numFmtId="165" fontId="8" fillId="2" borderId="1" xfId="1" applyNumberFormat="1" applyFont="1" applyFill="1" applyBorder="1" applyAlignment="1" applyProtection="1">
      <alignment vertical="top"/>
      <protection locked="0" hidden="1"/>
    </xf>
    <xf numFmtId="0" fontId="9" fillId="3" borderId="39" xfId="0" applyFont="1" applyFill="1" applyBorder="1" applyAlignment="1" applyProtection="1">
      <alignment vertical="center" wrapText="1"/>
      <protection hidden="1"/>
    </xf>
    <xf numFmtId="165" fontId="8" fillId="4" borderId="1" xfId="1" applyNumberFormat="1" applyFont="1" applyFill="1" applyBorder="1" applyAlignment="1" applyProtection="1">
      <alignment vertical="top"/>
      <protection hidden="1"/>
    </xf>
    <xf numFmtId="0" fontId="2" fillId="0" borderId="0" xfId="0" applyFont="1" applyProtection="1">
      <protection locked="0" hidden="1"/>
    </xf>
    <xf numFmtId="0" fontId="13" fillId="2" borderId="0" xfId="0" applyFont="1" applyFill="1" applyProtection="1">
      <protection hidden="1"/>
    </xf>
    <xf numFmtId="0" fontId="48" fillId="2" borderId="0" xfId="0" applyFont="1" applyFill="1" applyProtection="1">
      <protection hidden="1"/>
    </xf>
    <xf numFmtId="0" fontId="2" fillId="4" borderId="10" xfId="0" applyFont="1" applyFill="1" applyBorder="1" applyProtection="1">
      <protection hidden="1"/>
    </xf>
    <xf numFmtId="0" fontId="12" fillId="4" borderId="5" xfId="0" applyFont="1" applyFill="1" applyBorder="1" applyAlignment="1" applyProtection="1">
      <alignment horizontal="left" vertical="center"/>
      <protection hidden="1"/>
    </xf>
    <xf numFmtId="0" fontId="2" fillId="2" borderId="6" xfId="0" applyFont="1" applyFill="1" applyBorder="1" applyProtection="1">
      <protection hidden="1"/>
    </xf>
    <xf numFmtId="0" fontId="8" fillId="8" borderId="5" xfId="0" applyFont="1" applyFill="1" applyBorder="1" applyAlignment="1" applyProtection="1">
      <alignment horizontal="center"/>
      <protection hidden="1"/>
    </xf>
    <xf numFmtId="0" fontId="8" fillId="8" borderId="10" xfId="0" applyFont="1" applyFill="1" applyBorder="1" applyAlignment="1" applyProtection="1">
      <alignment horizontal="center"/>
      <protection hidden="1"/>
    </xf>
    <xf numFmtId="0" fontId="2" fillId="2" borderId="3" xfId="0" applyFont="1" applyFill="1" applyBorder="1" applyProtection="1">
      <protection hidden="1"/>
    </xf>
    <xf numFmtId="0" fontId="8" fillId="8" borderId="0" xfId="0" applyFont="1" applyFill="1" applyAlignment="1" applyProtection="1">
      <alignment horizontal="center"/>
      <protection hidden="1"/>
    </xf>
    <xf numFmtId="0" fontId="8" fillId="5" borderId="11" xfId="0" applyFont="1" applyFill="1" applyBorder="1" applyAlignment="1" applyProtection="1">
      <alignment horizontal="center"/>
      <protection hidden="1"/>
    </xf>
    <xf numFmtId="0" fontId="9" fillId="2" borderId="65" xfId="0" applyFont="1" applyFill="1" applyBorder="1" applyProtection="1">
      <protection hidden="1"/>
    </xf>
    <xf numFmtId="0" fontId="2" fillId="2" borderId="11" xfId="0" applyFont="1" applyFill="1" applyBorder="1" applyProtection="1">
      <protection hidden="1"/>
    </xf>
    <xf numFmtId="1" fontId="2" fillId="2" borderId="32" xfId="0" applyNumberFormat="1" applyFont="1" applyFill="1" applyBorder="1" applyProtection="1">
      <protection hidden="1"/>
    </xf>
    <xf numFmtId="0" fontId="19" fillId="3" borderId="41" xfId="0" applyFont="1" applyFill="1" applyBorder="1" applyProtection="1">
      <protection hidden="1"/>
    </xf>
    <xf numFmtId="14" fontId="7" fillId="4" borderId="0" xfId="0" applyNumberFormat="1" applyFont="1" applyFill="1" applyProtection="1">
      <protection hidden="1"/>
    </xf>
    <xf numFmtId="164" fontId="7" fillId="4" borderId="11" xfId="1" applyFont="1" applyFill="1" applyBorder="1" applyAlignment="1" applyProtection="1">
      <protection hidden="1"/>
    </xf>
    <xf numFmtId="165" fontId="21" fillId="2" borderId="65" xfId="1" applyNumberFormat="1" applyFont="1" applyFill="1" applyBorder="1" applyProtection="1">
      <protection hidden="1"/>
    </xf>
    <xf numFmtId="0" fontId="9" fillId="3" borderId="14" xfId="0" applyFont="1" applyFill="1" applyBorder="1" applyAlignment="1" applyProtection="1">
      <alignment vertical="center"/>
      <protection hidden="1"/>
    </xf>
    <xf numFmtId="0" fontId="2" fillId="2" borderId="9" xfId="0" applyFont="1" applyFill="1" applyBorder="1" applyAlignment="1" applyProtection="1">
      <alignment vertical="center"/>
      <protection hidden="1"/>
    </xf>
    <xf numFmtId="1" fontId="2" fillId="2" borderId="12" xfId="0" applyNumberFormat="1" applyFont="1" applyFill="1" applyBorder="1" applyProtection="1">
      <protection hidden="1"/>
    </xf>
    <xf numFmtId="1" fontId="2" fillId="2" borderId="0" xfId="0" applyNumberFormat="1" applyFont="1" applyFill="1" applyProtection="1">
      <protection hidden="1"/>
    </xf>
    <xf numFmtId="0" fontId="19" fillId="3" borderId="16" xfId="0" applyFont="1" applyFill="1" applyBorder="1" applyProtection="1">
      <protection hidden="1"/>
    </xf>
    <xf numFmtId="14" fontId="7" fillId="4" borderId="11" xfId="0" applyNumberFormat="1" applyFont="1" applyFill="1" applyBorder="1" applyProtection="1">
      <protection hidden="1"/>
    </xf>
    <xf numFmtId="165" fontId="21" fillId="2" borderId="0" xfId="1" applyNumberFormat="1" applyFont="1" applyFill="1" applyProtection="1">
      <protection hidden="1"/>
    </xf>
    <xf numFmtId="0" fontId="9" fillId="2" borderId="7" xfId="0" applyFont="1" applyFill="1" applyBorder="1" applyAlignment="1" applyProtection="1">
      <alignment vertical="center"/>
      <protection hidden="1"/>
    </xf>
    <xf numFmtId="0" fontId="9" fillId="2" borderId="20" xfId="0" applyFont="1" applyFill="1" applyBorder="1" applyAlignment="1" applyProtection="1">
      <alignment vertical="center"/>
      <protection hidden="1"/>
    </xf>
    <xf numFmtId="0" fontId="19" fillId="3" borderId="39" xfId="0" applyFont="1" applyFill="1" applyBorder="1" applyProtection="1">
      <protection hidden="1"/>
    </xf>
    <xf numFmtId="0" fontId="9" fillId="2" borderId="17" xfId="0" applyFont="1" applyFill="1" applyBorder="1" applyAlignment="1" applyProtection="1">
      <alignment vertical="center"/>
      <protection hidden="1"/>
    </xf>
    <xf numFmtId="0" fontId="8" fillId="2" borderId="0" xfId="0" applyFont="1" applyFill="1" applyProtection="1">
      <protection hidden="1"/>
    </xf>
    <xf numFmtId="0" fontId="19" fillId="3" borderId="40" xfId="0" applyFont="1" applyFill="1" applyBorder="1" applyProtection="1">
      <protection hidden="1"/>
    </xf>
    <xf numFmtId="14" fontId="35" fillId="4" borderId="11" xfId="0" applyNumberFormat="1" applyFont="1" applyFill="1" applyBorder="1" applyProtection="1">
      <protection hidden="1"/>
    </xf>
    <xf numFmtId="165" fontId="9" fillId="2" borderId="0" xfId="1" applyNumberFormat="1" applyFont="1" applyFill="1" applyProtection="1">
      <protection hidden="1"/>
    </xf>
    <xf numFmtId="0" fontId="19" fillId="3" borderId="17" xfId="0" applyFont="1" applyFill="1" applyBorder="1" applyProtection="1">
      <protection hidden="1"/>
    </xf>
    <xf numFmtId="0" fontId="8" fillId="2" borderId="1" xfId="0" applyFont="1" applyFill="1" applyBorder="1" applyProtection="1">
      <protection hidden="1"/>
    </xf>
    <xf numFmtId="0" fontId="16" fillId="2" borderId="7" xfId="0" applyFont="1" applyFill="1" applyBorder="1" applyAlignment="1" applyProtection="1">
      <alignment vertical="center" wrapText="1"/>
      <protection hidden="1"/>
    </xf>
    <xf numFmtId="0" fontId="16" fillId="2" borderId="0" xfId="0" applyFont="1" applyFill="1" applyAlignment="1" applyProtection="1">
      <alignment vertical="center" wrapText="1"/>
      <protection hidden="1"/>
    </xf>
    <xf numFmtId="14" fontId="7" fillId="4" borderId="11" xfId="0" applyNumberFormat="1" applyFont="1" applyFill="1" applyBorder="1" applyAlignment="1" applyProtection="1">
      <alignment vertical="center"/>
      <protection hidden="1"/>
    </xf>
    <xf numFmtId="165" fontId="21" fillId="2" borderId="65" xfId="1" applyNumberFormat="1" applyFont="1" applyFill="1" applyBorder="1" applyAlignment="1" applyProtection="1">
      <alignment vertical="center"/>
      <protection hidden="1"/>
    </xf>
    <xf numFmtId="14" fontId="7" fillId="4" borderId="72" xfId="0" applyNumberFormat="1" applyFont="1" applyFill="1" applyBorder="1" applyProtection="1">
      <protection hidden="1"/>
    </xf>
    <xf numFmtId="14" fontId="7" fillId="4" borderId="12" xfId="0" applyNumberFormat="1" applyFont="1" applyFill="1" applyBorder="1" applyProtection="1">
      <protection hidden="1"/>
    </xf>
    <xf numFmtId="165" fontId="21" fillId="2" borderId="27" xfId="1" applyNumberFormat="1" applyFont="1" applyFill="1" applyBorder="1" applyProtection="1">
      <protection hidden="1"/>
    </xf>
    <xf numFmtId="0" fontId="9" fillId="2" borderId="40" xfId="0" applyFont="1" applyFill="1" applyBorder="1" applyAlignment="1" applyProtection="1">
      <alignment vertical="center"/>
      <protection hidden="1"/>
    </xf>
    <xf numFmtId="0" fontId="36" fillId="10" borderId="56" xfId="0" applyFont="1" applyFill="1" applyBorder="1" applyAlignment="1">
      <alignment horizontal="left" vertical="center" wrapText="1"/>
    </xf>
    <xf numFmtId="0" fontId="3" fillId="0" borderId="56" xfId="0" applyFont="1" applyBorder="1" applyAlignment="1">
      <alignment horizontal="left" vertical="center" wrapText="1"/>
    </xf>
    <xf numFmtId="0" fontId="45" fillId="0" borderId="0" xfId="0" applyFont="1" applyAlignment="1">
      <alignment horizontal="center" vertical="center" wrapText="1"/>
    </xf>
    <xf numFmtId="0" fontId="3" fillId="0" borderId="60" xfId="0" applyFont="1" applyBorder="1" applyAlignment="1">
      <alignment horizontal="left" vertical="center" wrapText="1"/>
    </xf>
    <xf numFmtId="0" fontId="3" fillId="0" borderId="61" xfId="0" applyFont="1" applyBorder="1" applyAlignment="1">
      <alignment horizontal="left" vertical="center" wrapText="1"/>
    </xf>
    <xf numFmtId="0" fontId="3" fillId="0" borderId="63" xfId="0" applyFont="1" applyBorder="1" applyAlignment="1">
      <alignment horizontal="left" vertical="center" wrapText="1"/>
    </xf>
    <xf numFmtId="0" fontId="3" fillId="0" borderId="67" xfId="0" applyFont="1" applyBorder="1" applyAlignment="1">
      <alignment horizontal="left" vertical="center" wrapText="1"/>
    </xf>
    <xf numFmtId="0" fontId="3" fillId="0" borderId="0" xfId="0" applyFont="1" applyAlignment="1">
      <alignment horizontal="left" vertical="center" wrapText="1"/>
    </xf>
    <xf numFmtId="0" fontId="3" fillId="0" borderId="68" xfId="0" applyFont="1" applyBorder="1" applyAlignment="1">
      <alignment horizontal="left" vertical="center" wrapText="1"/>
    </xf>
    <xf numFmtId="0" fontId="36" fillId="10" borderId="56" xfId="0" applyFont="1" applyFill="1" applyBorder="1" applyAlignment="1">
      <alignment horizontal="center" vertical="center" wrapText="1"/>
    </xf>
    <xf numFmtId="0" fontId="42" fillId="10" borderId="56" xfId="0" applyFont="1" applyFill="1" applyBorder="1" applyAlignment="1">
      <alignment horizontal="left" vertical="center" wrapText="1"/>
    </xf>
    <xf numFmtId="168" fontId="3" fillId="2" borderId="56" xfId="0" applyNumberFormat="1" applyFont="1" applyFill="1" applyBorder="1" applyAlignment="1">
      <alignment horizontal="left" vertical="center" wrapText="1"/>
    </xf>
    <xf numFmtId="0" fontId="3" fillId="2" borderId="56" xfId="0" applyFont="1" applyFill="1" applyBorder="1" applyAlignment="1">
      <alignment horizontal="left" vertical="center" wrapText="1"/>
    </xf>
    <xf numFmtId="0" fontId="2" fillId="0" borderId="0" xfId="0" applyFont="1" applyAlignment="1">
      <alignment horizontal="left" vertical="top" wrapText="1"/>
    </xf>
    <xf numFmtId="0" fontId="2" fillId="0" borderId="0" xfId="0" applyFont="1" applyAlignment="1">
      <alignment horizontal="left" vertical="center" wrapText="1"/>
    </xf>
    <xf numFmtId="0" fontId="2" fillId="10" borderId="56" xfId="0" applyFont="1" applyFill="1" applyBorder="1" applyAlignment="1">
      <alignment horizontal="left" vertical="center" wrapText="1"/>
    </xf>
    <xf numFmtId="0" fontId="41" fillId="10" borderId="56" xfId="0" applyFont="1" applyFill="1" applyBorder="1" applyAlignment="1">
      <alignment horizontal="left" vertical="center" wrapText="1"/>
    </xf>
    <xf numFmtId="0" fontId="47" fillId="2" borderId="3" xfId="5" applyFill="1" applyBorder="1" applyAlignment="1">
      <alignment vertical="center" wrapText="1"/>
    </xf>
    <xf numFmtId="0" fontId="47" fillId="2" borderId="4" xfId="5" applyFill="1" applyBorder="1" applyAlignment="1">
      <alignment vertical="center" wrapText="1"/>
    </xf>
    <xf numFmtId="0" fontId="7" fillId="2" borderId="6" xfId="0" applyFont="1" applyFill="1" applyBorder="1" applyAlignment="1">
      <alignment horizontal="left" vertical="center" wrapText="1"/>
    </xf>
    <xf numFmtId="0" fontId="7" fillId="2" borderId="5" xfId="0" applyFont="1" applyFill="1" applyBorder="1" applyAlignment="1">
      <alignment horizontal="left" vertical="center" wrapText="1"/>
    </xf>
    <xf numFmtId="0" fontId="7" fillId="2" borderId="10" xfId="0" applyFont="1" applyFill="1" applyBorder="1" applyAlignment="1">
      <alignment horizontal="left" vertical="center" wrapText="1"/>
    </xf>
    <xf numFmtId="0" fontId="7" fillId="2" borderId="8" xfId="0" applyFont="1" applyFill="1" applyBorder="1" applyAlignment="1">
      <alignment horizontal="left" vertical="center" wrapText="1"/>
    </xf>
    <xf numFmtId="0" fontId="7" fillId="2" borderId="9" xfId="0" applyFont="1" applyFill="1" applyBorder="1" applyAlignment="1">
      <alignment horizontal="left" vertical="center" wrapText="1"/>
    </xf>
    <xf numFmtId="0" fontId="7" fillId="2" borderId="12" xfId="0" applyFont="1" applyFill="1" applyBorder="1" applyAlignment="1">
      <alignment horizontal="left" vertical="center" wrapText="1"/>
    </xf>
    <xf numFmtId="0" fontId="7" fillId="2" borderId="6" xfId="0" applyFont="1" applyFill="1" applyBorder="1" applyAlignment="1">
      <alignment vertical="center" wrapText="1"/>
    </xf>
    <xf numFmtId="0" fontId="7" fillId="2" borderId="5" xfId="0" applyFont="1" applyFill="1" applyBorder="1" applyAlignment="1">
      <alignment vertical="center" wrapText="1"/>
    </xf>
    <xf numFmtId="0" fontId="7" fillId="2" borderId="8" xfId="0" applyFont="1" applyFill="1" applyBorder="1" applyAlignment="1">
      <alignment vertical="center" wrapText="1"/>
    </xf>
    <xf numFmtId="0" fontId="7" fillId="2" borderId="9" xfId="0" applyFont="1" applyFill="1" applyBorder="1" applyAlignment="1">
      <alignment vertical="center" wrapText="1"/>
    </xf>
    <xf numFmtId="0" fontId="47" fillId="2" borderId="5" xfId="5" applyFill="1" applyBorder="1" applyAlignment="1">
      <alignment vertical="center" wrapText="1"/>
    </xf>
    <xf numFmtId="0" fontId="47" fillId="2" borderId="10" xfId="5" applyFill="1" applyBorder="1" applyAlignment="1">
      <alignment vertical="center" wrapText="1"/>
    </xf>
    <xf numFmtId="0" fontId="47" fillId="2" borderId="9" xfId="5" applyFill="1" applyBorder="1" applyAlignment="1">
      <alignment vertical="center" wrapText="1"/>
    </xf>
    <xf numFmtId="0" fontId="47" fillId="2" borderId="12" xfId="5" applyFill="1" applyBorder="1" applyAlignment="1">
      <alignment vertical="center" wrapText="1"/>
    </xf>
    <xf numFmtId="0" fontId="7" fillId="2" borderId="2" xfId="0" applyFont="1" applyFill="1" applyBorder="1" applyAlignment="1">
      <alignment vertical="center" wrapText="1"/>
    </xf>
    <xf numFmtId="0" fontId="7" fillId="2" borderId="3" xfId="0" applyFont="1" applyFill="1" applyBorder="1" applyAlignment="1">
      <alignment vertical="center" wrapText="1"/>
    </xf>
    <xf numFmtId="0" fontId="8" fillId="4" borderId="2" xfId="0" applyFont="1" applyFill="1" applyBorder="1" applyAlignment="1">
      <alignment horizontal="left" vertical="center" wrapText="1"/>
    </xf>
    <xf numFmtId="0" fontId="8" fillId="4" borderId="4" xfId="0" applyFont="1" applyFill="1" applyBorder="1" applyAlignment="1">
      <alignment horizontal="left" vertical="center" wrapText="1"/>
    </xf>
    <xf numFmtId="0" fontId="2" fillId="2" borderId="35" xfId="0" applyFont="1" applyFill="1" applyBorder="1" applyAlignment="1" applyProtection="1">
      <alignment horizontal="left" vertical="center"/>
      <protection locked="0"/>
    </xf>
    <xf numFmtId="0" fontId="2" fillId="2" borderId="29" xfId="0" applyFont="1" applyFill="1" applyBorder="1" applyAlignment="1" applyProtection="1">
      <alignment horizontal="left" vertical="center"/>
      <protection locked="0"/>
    </xf>
    <xf numFmtId="0" fontId="2" fillId="2" borderId="2" xfId="0" applyFont="1" applyFill="1" applyBorder="1" applyAlignment="1" applyProtection="1">
      <alignment horizontal="left" vertical="center"/>
      <protection locked="0"/>
    </xf>
    <xf numFmtId="0" fontId="2" fillId="2" borderId="4" xfId="0" applyFont="1" applyFill="1" applyBorder="1" applyAlignment="1" applyProtection="1">
      <alignment horizontal="left" vertical="center"/>
      <protection locked="0"/>
    </xf>
    <xf numFmtId="0" fontId="2" fillId="2" borderId="1" xfId="0" applyFont="1" applyFill="1" applyBorder="1" applyAlignment="1" applyProtection="1">
      <alignment horizontal="left" vertical="center"/>
      <protection locked="0"/>
    </xf>
    <xf numFmtId="0" fontId="9" fillId="3" borderId="8" xfId="0" applyFont="1" applyFill="1" applyBorder="1" applyAlignment="1">
      <alignment horizontal="center" vertical="center" wrapText="1"/>
    </xf>
    <xf numFmtId="0" fontId="9" fillId="3" borderId="9" xfId="0" applyFont="1" applyFill="1" applyBorder="1" applyAlignment="1">
      <alignment horizontal="center" vertical="center" wrapText="1"/>
    </xf>
    <xf numFmtId="0" fontId="9" fillId="3" borderId="2" xfId="0" applyFont="1" applyFill="1" applyBorder="1" applyAlignment="1">
      <alignment horizontal="center" vertical="center"/>
    </xf>
    <xf numFmtId="0" fontId="9" fillId="3" borderId="4" xfId="0" applyFont="1" applyFill="1" applyBorder="1" applyAlignment="1">
      <alignment horizontal="center" vertical="center"/>
    </xf>
    <xf numFmtId="0" fontId="16" fillId="4" borderId="8" xfId="0" applyFont="1" applyFill="1" applyBorder="1" applyAlignment="1">
      <alignment horizontal="left" vertical="center" wrapText="1"/>
    </xf>
    <xf numFmtId="0" fontId="16" fillId="4" borderId="9" xfId="0" applyFont="1" applyFill="1" applyBorder="1" applyAlignment="1">
      <alignment horizontal="left" vertical="center"/>
    </xf>
    <xf numFmtId="0" fontId="16" fillId="4" borderId="12" xfId="0" applyFont="1" applyFill="1" applyBorder="1" applyAlignment="1">
      <alignment horizontal="left" vertical="center"/>
    </xf>
    <xf numFmtId="0" fontId="60" fillId="3" borderId="32" xfId="0" applyFont="1" applyFill="1" applyBorder="1" applyAlignment="1">
      <alignment horizontal="center" vertical="center" wrapText="1"/>
    </xf>
    <xf numFmtId="0" fontId="8" fillId="8" borderId="2" xfId="0" applyFont="1" applyFill="1" applyBorder="1" applyAlignment="1">
      <alignment horizontal="center" vertical="center"/>
    </xf>
    <xf numFmtId="0" fontId="8" fillId="8" borderId="4" xfId="0" applyFont="1" applyFill="1" applyBorder="1" applyAlignment="1">
      <alignment horizontal="center" vertical="center"/>
    </xf>
    <xf numFmtId="0" fontId="8" fillId="5" borderId="1" xfId="0" applyFont="1" applyFill="1" applyBorder="1" applyAlignment="1" applyProtection="1">
      <alignment horizontal="center" vertical="center" wrapText="1"/>
      <protection hidden="1"/>
    </xf>
    <xf numFmtId="0" fontId="9" fillId="3" borderId="54" xfId="0" applyFont="1" applyFill="1" applyBorder="1" applyAlignment="1" applyProtection="1">
      <alignment horizontal="left" vertical="center" wrapText="1"/>
      <protection hidden="1"/>
    </xf>
    <xf numFmtId="0" fontId="9" fillId="3" borderId="36" xfId="0" applyFont="1" applyFill="1" applyBorder="1" applyAlignment="1" applyProtection="1">
      <alignment horizontal="left" vertical="center" wrapText="1"/>
      <protection hidden="1"/>
    </xf>
    <xf numFmtId="0" fontId="9" fillId="3" borderId="14" xfId="0" applyFont="1" applyFill="1" applyBorder="1" applyAlignment="1">
      <alignment horizontal="center" vertical="center" wrapText="1"/>
    </xf>
    <xf numFmtId="14" fontId="2" fillId="2" borderId="41" xfId="0" applyNumberFormat="1" applyFont="1" applyFill="1" applyBorder="1" applyAlignment="1" applyProtection="1">
      <alignment horizontal="left" vertical="center"/>
      <protection locked="0"/>
    </xf>
    <xf numFmtId="14" fontId="2" fillId="2" borderId="13" xfId="0" applyNumberFormat="1" applyFont="1" applyFill="1" applyBorder="1" applyAlignment="1" applyProtection="1">
      <alignment horizontal="left" vertical="center"/>
      <protection locked="0"/>
    </xf>
    <xf numFmtId="0" fontId="16" fillId="4" borderId="8" xfId="0" applyFont="1" applyFill="1" applyBorder="1" applyAlignment="1" applyProtection="1">
      <alignment horizontal="left" vertical="center"/>
      <protection hidden="1"/>
    </xf>
    <xf numFmtId="0" fontId="16" fillId="4" borderId="9" xfId="0" applyFont="1" applyFill="1" applyBorder="1" applyAlignment="1" applyProtection="1">
      <alignment horizontal="left" vertical="center"/>
      <protection hidden="1"/>
    </xf>
    <xf numFmtId="0" fontId="16" fillId="4" borderId="12" xfId="0" applyFont="1" applyFill="1" applyBorder="1" applyAlignment="1" applyProtection="1">
      <alignment horizontal="left" vertical="center"/>
      <protection hidden="1"/>
    </xf>
    <xf numFmtId="0" fontId="4" fillId="4" borderId="7" xfId="0" applyFont="1" applyFill="1" applyBorder="1" applyAlignment="1" applyProtection="1">
      <alignment horizontal="center" vertical="center"/>
      <protection hidden="1"/>
    </xf>
    <xf numFmtId="0" fontId="4" fillId="4" borderId="0" xfId="0" applyFont="1" applyFill="1" applyAlignment="1" applyProtection="1">
      <alignment horizontal="center" vertical="center"/>
      <protection hidden="1"/>
    </xf>
    <xf numFmtId="0" fontId="4" fillId="4" borderId="11" xfId="0" applyFont="1" applyFill="1" applyBorder="1" applyAlignment="1" applyProtection="1">
      <alignment horizontal="center" vertical="center"/>
      <protection hidden="1"/>
    </xf>
    <xf numFmtId="0" fontId="6" fillId="4" borderId="7" xfId="0" applyFont="1" applyFill="1" applyBorder="1" applyAlignment="1" applyProtection="1">
      <alignment horizontal="center" vertical="center" wrapText="1"/>
      <protection hidden="1"/>
    </xf>
    <xf numFmtId="0" fontId="6" fillId="4" borderId="0" xfId="0" applyFont="1" applyFill="1" applyAlignment="1" applyProtection="1">
      <alignment horizontal="center" vertical="center"/>
      <protection hidden="1"/>
    </xf>
    <xf numFmtId="0" fontId="6" fillId="4" borderId="11" xfId="0" applyFont="1" applyFill="1" applyBorder="1" applyAlignment="1" applyProtection="1">
      <alignment horizontal="center" vertical="center"/>
      <protection hidden="1"/>
    </xf>
    <xf numFmtId="0" fontId="5" fillId="4" borderId="8" xfId="0" applyFont="1" applyFill="1" applyBorder="1" applyAlignment="1" applyProtection="1">
      <alignment horizontal="center" vertical="center"/>
      <protection hidden="1"/>
    </xf>
    <xf numFmtId="0" fontId="5" fillId="4" borderId="9" xfId="0" applyFont="1" applyFill="1" applyBorder="1" applyAlignment="1" applyProtection="1">
      <alignment horizontal="center" vertical="center"/>
      <protection hidden="1"/>
    </xf>
    <xf numFmtId="0" fontId="5" fillId="4" borderId="12" xfId="0" applyFont="1" applyFill="1" applyBorder="1" applyAlignment="1" applyProtection="1">
      <alignment horizontal="center" vertical="center"/>
      <protection hidden="1"/>
    </xf>
    <xf numFmtId="0" fontId="16" fillId="8" borderId="8" xfId="0" applyFont="1" applyFill="1" applyBorder="1" applyAlignment="1" applyProtection="1">
      <alignment horizontal="left" vertical="center" wrapText="1"/>
      <protection hidden="1"/>
    </xf>
    <xf numFmtId="0" fontId="16" fillId="8" borderId="9" xfId="0" applyFont="1" applyFill="1" applyBorder="1" applyAlignment="1" applyProtection="1">
      <alignment horizontal="left" vertical="center" wrapText="1"/>
      <protection hidden="1"/>
    </xf>
    <xf numFmtId="0" fontId="16" fillId="8" borderId="12" xfId="0" applyFont="1" applyFill="1" applyBorder="1" applyAlignment="1" applyProtection="1">
      <alignment horizontal="left" vertical="center" wrapText="1"/>
      <protection hidden="1"/>
    </xf>
    <xf numFmtId="0" fontId="2" fillId="2" borderId="2" xfId="0" applyFont="1" applyFill="1" applyBorder="1" applyAlignment="1" applyProtection="1">
      <alignment horizontal="left"/>
      <protection locked="0"/>
    </xf>
    <xf numFmtId="0" fontId="2" fillId="2" borderId="3" xfId="0" applyFont="1" applyFill="1" applyBorder="1" applyAlignment="1" applyProtection="1">
      <alignment horizontal="left"/>
      <protection locked="0"/>
    </xf>
    <xf numFmtId="0" fontId="2" fillId="2" borderId="4" xfId="0" applyFont="1" applyFill="1" applyBorder="1" applyAlignment="1" applyProtection="1">
      <alignment horizontal="left"/>
      <protection locked="0"/>
    </xf>
    <xf numFmtId="0" fontId="13" fillId="2" borderId="2" xfId="0" applyFont="1" applyFill="1" applyBorder="1" applyAlignment="1" applyProtection="1">
      <alignment horizontal="left" vertical="center"/>
      <protection locked="0"/>
    </xf>
    <xf numFmtId="0" fontId="13" fillId="2" borderId="3" xfId="0" applyFont="1" applyFill="1" applyBorder="1" applyAlignment="1" applyProtection="1">
      <alignment horizontal="left" vertical="center"/>
      <protection locked="0"/>
    </xf>
    <xf numFmtId="0" fontId="9" fillId="3" borderId="27" xfId="0" applyFont="1" applyFill="1" applyBorder="1" applyAlignment="1" applyProtection="1">
      <alignment horizontal="left" vertical="center"/>
      <protection hidden="1"/>
    </xf>
    <xf numFmtId="0" fontId="9" fillId="3" borderId="19" xfId="0" applyFont="1" applyFill="1" applyBorder="1" applyAlignment="1" applyProtection="1">
      <alignment horizontal="left" vertical="center"/>
      <protection hidden="1"/>
    </xf>
    <xf numFmtId="0" fontId="9" fillId="3" borderId="28" xfId="0" applyFont="1" applyFill="1" applyBorder="1" applyAlignment="1" applyProtection="1">
      <alignment horizontal="left" vertical="center"/>
      <protection hidden="1"/>
    </xf>
    <xf numFmtId="0" fontId="13" fillId="2" borderId="4" xfId="0" applyFont="1" applyFill="1" applyBorder="1" applyAlignment="1" applyProtection="1">
      <alignment horizontal="left" vertical="center"/>
      <protection locked="0"/>
    </xf>
    <xf numFmtId="49" fontId="13" fillId="2" borderId="3" xfId="0" applyNumberFormat="1" applyFont="1" applyFill="1" applyBorder="1" applyAlignment="1" applyProtection="1">
      <alignment horizontal="left" vertical="center"/>
      <protection locked="0"/>
    </xf>
    <xf numFmtId="49" fontId="13" fillId="2" borderId="4" xfId="0" applyNumberFormat="1" applyFont="1" applyFill="1" applyBorder="1" applyAlignment="1" applyProtection="1">
      <alignment horizontal="left" vertical="center"/>
      <protection locked="0"/>
    </xf>
    <xf numFmtId="0" fontId="13" fillId="2" borderId="9" xfId="0" applyFont="1" applyFill="1" applyBorder="1" applyAlignment="1" applyProtection="1">
      <alignment horizontal="left" vertical="center"/>
      <protection locked="0"/>
    </xf>
    <xf numFmtId="0" fontId="13" fillId="2" borderId="12" xfId="0" applyFont="1" applyFill="1" applyBorder="1" applyAlignment="1" applyProtection="1">
      <alignment horizontal="left" vertical="center"/>
      <protection locked="0"/>
    </xf>
    <xf numFmtId="0" fontId="9" fillId="3" borderId="5" xfId="0" applyFont="1" applyFill="1" applyBorder="1" applyAlignment="1" applyProtection="1">
      <alignment horizontal="left" vertical="center"/>
      <protection hidden="1"/>
    </xf>
    <xf numFmtId="0" fontId="9" fillId="3" borderId="0" xfId="0" applyFont="1" applyFill="1" applyAlignment="1" applyProtection="1">
      <alignment horizontal="left" vertical="center"/>
      <protection hidden="1"/>
    </xf>
    <xf numFmtId="49" fontId="2" fillId="2" borderId="35" xfId="0" applyNumberFormat="1" applyFont="1" applyFill="1" applyBorder="1" applyAlignment="1" applyProtection="1">
      <alignment horizontal="left" vertical="center"/>
      <protection locked="0"/>
    </xf>
    <xf numFmtId="49" fontId="2" fillId="2" borderId="29" xfId="0" applyNumberFormat="1" applyFont="1" applyFill="1" applyBorder="1" applyAlignment="1" applyProtection="1">
      <alignment horizontal="left" vertical="center"/>
      <protection locked="0"/>
    </xf>
    <xf numFmtId="0" fontId="8" fillId="4" borderId="6" xfId="0" applyFont="1" applyFill="1" applyBorder="1" applyAlignment="1" applyProtection="1">
      <alignment horizontal="center" vertical="center" wrapText="1"/>
      <protection hidden="1"/>
    </xf>
    <xf numFmtId="0" fontId="8" fillId="4" borderId="5" xfId="0" applyFont="1" applyFill="1" applyBorder="1" applyAlignment="1" applyProtection="1">
      <alignment horizontal="center" vertical="center" wrapText="1"/>
      <protection hidden="1"/>
    </xf>
    <xf numFmtId="0" fontId="8" fillId="4" borderId="10" xfId="0" applyFont="1" applyFill="1" applyBorder="1" applyAlignment="1" applyProtection="1">
      <alignment horizontal="center" vertical="center" wrapText="1"/>
      <protection hidden="1"/>
    </xf>
    <xf numFmtId="0" fontId="8" fillId="4" borderId="7" xfId="0" applyFont="1" applyFill="1" applyBorder="1" applyAlignment="1" applyProtection="1">
      <alignment horizontal="center" vertical="center" wrapText="1"/>
      <protection hidden="1"/>
    </xf>
    <xf numFmtId="0" fontId="8" fillId="4" borderId="0" xfId="0" applyFont="1" applyFill="1" applyAlignment="1" applyProtection="1">
      <alignment horizontal="center" vertical="center" wrapText="1"/>
      <protection hidden="1"/>
    </xf>
    <xf numFmtId="0" fontId="8" fillId="4" borderId="11" xfId="0" applyFont="1" applyFill="1" applyBorder="1" applyAlignment="1" applyProtection="1">
      <alignment horizontal="center" vertical="center" wrapText="1"/>
      <protection hidden="1"/>
    </xf>
    <xf numFmtId="0" fontId="8" fillId="4" borderId="8" xfId="0" applyFont="1" applyFill="1" applyBorder="1" applyAlignment="1" applyProtection="1">
      <alignment horizontal="center" vertical="center" wrapText="1"/>
      <protection hidden="1"/>
    </xf>
    <xf numFmtId="0" fontId="8" fillId="4" borderId="9" xfId="0" applyFont="1" applyFill="1" applyBorder="1" applyAlignment="1" applyProtection="1">
      <alignment horizontal="center" vertical="center" wrapText="1"/>
      <protection hidden="1"/>
    </xf>
    <xf numFmtId="0" fontId="8" fillId="4" borderId="12" xfId="0" applyFont="1" applyFill="1" applyBorder="1" applyAlignment="1" applyProtection="1">
      <alignment horizontal="center" vertical="center" wrapText="1"/>
      <protection hidden="1"/>
    </xf>
    <xf numFmtId="0" fontId="9" fillId="3" borderId="0" xfId="0" applyFont="1" applyFill="1" applyAlignment="1" applyProtection="1">
      <alignment horizontal="left" vertical="center" wrapText="1"/>
      <protection hidden="1"/>
    </xf>
    <xf numFmtId="0" fontId="65" fillId="3" borderId="8" xfId="0" applyFont="1" applyFill="1" applyBorder="1" applyAlignment="1">
      <alignment horizontal="left" vertical="center" wrapText="1"/>
    </xf>
    <xf numFmtId="0" fontId="65" fillId="3" borderId="9" xfId="0" applyFont="1" applyFill="1" applyBorder="1" applyAlignment="1">
      <alignment horizontal="left" vertical="center" wrapText="1"/>
    </xf>
    <xf numFmtId="0" fontId="65" fillId="3" borderId="12" xfId="0" applyFont="1" applyFill="1" applyBorder="1" applyAlignment="1">
      <alignment horizontal="left" vertical="center" wrapText="1"/>
    </xf>
    <xf numFmtId="0" fontId="16" fillId="4" borderId="8" xfId="0" applyFont="1" applyFill="1" applyBorder="1" applyAlignment="1" applyProtection="1">
      <alignment horizontal="left" vertical="center" wrapText="1"/>
      <protection hidden="1"/>
    </xf>
    <xf numFmtId="0" fontId="16" fillId="4" borderId="9" xfId="0" applyFont="1" applyFill="1" applyBorder="1" applyAlignment="1" applyProtection="1">
      <alignment horizontal="left" vertical="center" wrapText="1"/>
      <protection hidden="1"/>
    </xf>
    <xf numFmtId="0" fontId="2" fillId="2" borderId="3" xfId="0" applyFont="1" applyFill="1" applyBorder="1" applyAlignment="1" applyProtection="1">
      <alignment horizontal="left" vertical="center"/>
      <protection locked="0"/>
    </xf>
    <xf numFmtId="0" fontId="13" fillId="2" borderId="38" xfId="0" applyFont="1" applyFill="1" applyBorder="1" applyAlignment="1" applyProtection="1">
      <alignment horizontal="left" vertical="center"/>
      <protection locked="0"/>
    </xf>
    <xf numFmtId="0" fontId="60" fillId="3" borderId="34" xfId="0" applyFont="1" applyFill="1" applyBorder="1" applyAlignment="1">
      <alignment horizontal="center" vertical="center" wrapText="1"/>
    </xf>
    <xf numFmtId="0" fontId="60" fillId="3" borderId="16" xfId="0" applyFont="1" applyFill="1" applyBorder="1" applyAlignment="1">
      <alignment horizontal="left" vertical="center" wrapText="1"/>
    </xf>
    <xf numFmtId="0" fontId="16" fillId="4" borderId="9" xfId="0" applyFont="1" applyFill="1" applyBorder="1" applyAlignment="1">
      <alignment horizontal="left" vertical="center" wrapText="1"/>
    </xf>
    <xf numFmtId="0" fontId="16" fillId="4" borderId="12" xfId="0" applyFont="1" applyFill="1" applyBorder="1" applyAlignment="1">
      <alignment horizontal="left" vertical="center" wrapText="1"/>
    </xf>
    <xf numFmtId="0" fontId="60" fillId="3" borderId="39" xfId="0" applyFont="1" applyFill="1" applyBorder="1" applyAlignment="1">
      <alignment horizontal="center" vertical="center" wrapText="1"/>
    </xf>
    <xf numFmtId="0" fontId="60" fillId="3" borderId="8" xfId="0" applyFont="1" applyFill="1" applyBorder="1" applyAlignment="1" applyProtection="1">
      <alignment horizontal="left" vertical="center" wrapText="1"/>
      <protection hidden="1"/>
    </xf>
    <xf numFmtId="0" fontId="60" fillId="3" borderId="12" xfId="0" applyFont="1" applyFill="1" applyBorder="1" applyAlignment="1" applyProtection="1">
      <alignment horizontal="left" vertical="center" wrapText="1"/>
      <protection hidden="1"/>
    </xf>
    <xf numFmtId="0" fontId="60" fillId="3" borderId="2" xfId="0" applyFont="1" applyFill="1" applyBorder="1" applyAlignment="1" applyProtection="1">
      <alignment horizontal="left" vertical="center" wrapText="1"/>
      <protection hidden="1"/>
    </xf>
    <xf numFmtId="0" fontId="60" fillId="3" borderId="4" xfId="0" applyFont="1" applyFill="1" applyBorder="1" applyAlignment="1" applyProtection="1">
      <alignment horizontal="left" vertical="center" wrapText="1"/>
      <protection hidden="1"/>
    </xf>
    <xf numFmtId="14" fontId="63" fillId="4" borderId="6" xfId="0" applyNumberFormat="1" applyFont="1" applyFill="1" applyBorder="1" applyAlignment="1" applyProtection="1">
      <alignment horizontal="center" vertical="center" wrapText="1"/>
      <protection hidden="1"/>
    </xf>
    <xf numFmtId="14" fontId="63" fillId="4" borderId="10" xfId="0" applyNumberFormat="1" applyFont="1" applyFill="1" applyBorder="1" applyAlignment="1" applyProtection="1">
      <alignment horizontal="center" vertical="center" wrapText="1"/>
      <protection hidden="1"/>
    </xf>
    <xf numFmtId="0" fontId="9" fillId="3" borderId="6" xfId="0" applyFont="1" applyFill="1" applyBorder="1" applyAlignment="1" applyProtection="1">
      <alignment horizontal="center" vertical="center" wrapText="1"/>
      <protection hidden="1"/>
    </xf>
    <xf numFmtId="0" fontId="9" fillId="3" borderId="10" xfId="0" applyFont="1" applyFill="1" applyBorder="1" applyAlignment="1" applyProtection="1">
      <alignment horizontal="center" vertical="center" wrapText="1"/>
      <protection hidden="1"/>
    </xf>
    <xf numFmtId="0" fontId="9" fillId="3" borderId="7" xfId="0" applyFont="1" applyFill="1" applyBorder="1" applyAlignment="1" applyProtection="1">
      <alignment horizontal="center" vertical="center" wrapText="1"/>
      <protection hidden="1"/>
    </xf>
    <xf numFmtId="0" fontId="9" fillId="3" borderId="11" xfId="0" applyFont="1" applyFill="1" applyBorder="1" applyAlignment="1" applyProtection="1">
      <alignment horizontal="center" vertical="center" wrapText="1"/>
      <protection hidden="1"/>
    </xf>
    <xf numFmtId="0" fontId="9" fillId="3" borderId="8" xfId="0" applyFont="1" applyFill="1" applyBorder="1" applyAlignment="1" applyProtection="1">
      <alignment horizontal="center" vertical="center" wrapText="1"/>
      <protection hidden="1"/>
    </xf>
    <xf numFmtId="0" fontId="9" fillId="3" borderId="12" xfId="0" applyFont="1" applyFill="1" applyBorder="1" applyAlignment="1" applyProtection="1">
      <alignment horizontal="center" vertical="center" wrapText="1"/>
      <protection hidden="1"/>
    </xf>
    <xf numFmtId="0" fontId="16" fillId="4" borderId="12" xfId="0" applyFont="1" applyFill="1" applyBorder="1" applyAlignment="1" applyProtection="1">
      <alignment horizontal="left" vertical="center" wrapText="1"/>
      <protection hidden="1"/>
    </xf>
    <xf numFmtId="14" fontId="8" fillId="2" borderId="0" xfId="0" applyNumberFormat="1" applyFont="1" applyFill="1" applyAlignment="1">
      <alignment horizontal="right"/>
    </xf>
    <xf numFmtId="0" fontId="8" fillId="2" borderId="0" xfId="0" applyFont="1" applyFill="1" applyAlignment="1">
      <alignment horizontal="center"/>
    </xf>
    <xf numFmtId="0" fontId="7" fillId="2" borderId="0" xfId="0" applyFont="1" applyFill="1" applyAlignment="1" applyProtection="1">
      <alignment horizontal="center"/>
      <protection locked="0"/>
    </xf>
    <xf numFmtId="0" fontId="2" fillId="2" borderId="0" xfId="0" applyFont="1" applyFill="1" applyAlignment="1">
      <alignment horizontal="left" vertical="center" wrapText="1"/>
    </xf>
    <xf numFmtId="0" fontId="9" fillId="3" borderId="10" xfId="0" applyFont="1" applyFill="1" applyBorder="1" applyAlignment="1">
      <alignment horizontal="center" vertical="center"/>
    </xf>
    <xf numFmtId="0" fontId="9" fillId="3" borderId="11" xfId="0" applyFont="1" applyFill="1" applyBorder="1" applyAlignment="1">
      <alignment horizontal="center" vertical="center"/>
    </xf>
    <xf numFmtId="0" fontId="8" fillId="5" borderId="1" xfId="0" applyFont="1" applyFill="1" applyBorder="1" applyAlignment="1">
      <alignment horizontal="center" vertical="center"/>
    </xf>
    <xf numFmtId="0" fontId="8" fillId="5" borderId="2" xfId="0" applyFont="1" applyFill="1" applyBorder="1" applyAlignment="1">
      <alignment horizontal="center" vertical="center"/>
    </xf>
    <xf numFmtId="0" fontId="8" fillId="5" borderId="4" xfId="0" applyFont="1" applyFill="1" applyBorder="1" applyAlignment="1">
      <alignment horizontal="center" vertical="center"/>
    </xf>
    <xf numFmtId="0" fontId="58" fillId="4" borderId="1" xfId="0" applyFont="1" applyFill="1" applyBorder="1" applyAlignment="1">
      <alignment horizontal="center" vertical="center" wrapText="1"/>
    </xf>
    <xf numFmtId="0" fontId="8" fillId="8" borderId="1" xfId="0" applyFont="1" applyFill="1" applyBorder="1" applyAlignment="1">
      <alignment horizontal="center" vertical="center"/>
    </xf>
    <xf numFmtId="0" fontId="9" fillId="3" borderId="39" xfId="0" applyFont="1" applyFill="1" applyBorder="1" applyAlignment="1">
      <alignment horizontal="center" vertical="center" wrapText="1"/>
    </xf>
    <xf numFmtId="0" fontId="2" fillId="2" borderId="2" xfId="0" applyFont="1" applyFill="1" applyBorder="1" applyAlignment="1" applyProtection="1">
      <alignment horizontal="left" vertical="center" wrapText="1"/>
      <protection locked="0"/>
    </xf>
    <xf numFmtId="0" fontId="2" fillId="2" borderId="3" xfId="0" applyFont="1" applyFill="1" applyBorder="1" applyAlignment="1" applyProtection="1">
      <alignment horizontal="left" vertical="center" wrapText="1"/>
      <protection locked="0"/>
    </xf>
    <xf numFmtId="0" fontId="2" fillId="2" borderId="4" xfId="0" applyFont="1" applyFill="1" applyBorder="1" applyAlignment="1" applyProtection="1">
      <alignment horizontal="left" vertical="center" wrapText="1"/>
      <protection locked="0"/>
    </xf>
    <xf numFmtId="0" fontId="3" fillId="2" borderId="2"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15" fillId="4" borderId="2" xfId="0" applyFont="1" applyFill="1" applyBorder="1" applyAlignment="1" applyProtection="1">
      <alignment horizontal="left" vertical="center" wrapText="1"/>
      <protection hidden="1"/>
    </xf>
    <xf numFmtId="0" fontId="15" fillId="4" borderId="3" xfId="0" applyFont="1" applyFill="1" applyBorder="1" applyAlignment="1" applyProtection="1">
      <alignment horizontal="left" vertical="center" wrapText="1"/>
      <protection hidden="1"/>
    </xf>
    <xf numFmtId="0" fontId="15" fillId="4" borderId="9" xfId="0" applyFont="1" applyFill="1" applyBorder="1" applyAlignment="1" applyProtection="1">
      <alignment horizontal="left" vertical="center" wrapText="1"/>
      <protection hidden="1"/>
    </xf>
    <xf numFmtId="0" fontId="15" fillId="4" borderId="12" xfId="0" applyFont="1" applyFill="1" applyBorder="1" applyAlignment="1" applyProtection="1">
      <alignment horizontal="left" vertical="center" wrapText="1"/>
      <protection hidden="1"/>
    </xf>
    <xf numFmtId="0" fontId="14" fillId="4" borderId="2" xfId="0" applyFont="1" applyFill="1" applyBorder="1" applyAlignment="1" applyProtection="1">
      <alignment horizontal="left" vertical="center" wrapText="1"/>
      <protection hidden="1"/>
    </xf>
    <xf numFmtId="0" fontId="14" fillId="4" borderId="3" xfId="0" applyFont="1" applyFill="1" applyBorder="1" applyAlignment="1" applyProtection="1">
      <alignment horizontal="left" vertical="center" wrapText="1"/>
      <protection hidden="1"/>
    </xf>
    <xf numFmtId="0" fontId="14" fillId="4" borderId="4" xfId="0" applyFont="1" applyFill="1" applyBorder="1" applyAlignment="1" applyProtection="1">
      <alignment horizontal="left" vertical="center" wrapText="1"/>
      <protection hidden="1"/>
    </xf>
    <xf numFmtId="165" fontId="8" fillId="4" borderId="41" xfId="1" applyNumberFormat="1" applyFont="1" applyFill="1" applyBorder="1" applyAlignment="1" applyProtection="1">
      <alignment horizontal="center" vertical="center"/>
      <protection hidden="1"/>
    </xf>
    <xf numFmtId="165" fontId="8" fillId="4" borderId="13" xfId="1" applyNumberFormat="1" applyFont="1" applyFill="1" applyBorder="1" applyAlignment="1" applyProtection="1">
      <alignment horizontal="center" vertical="center"/>
      <protection hidden="1"/>
    </xf>
    <xf numFmtId="0" fontId="2" fillId="2" borderId="2" xfId="0" applyFont="1" applyFill="1" applyBorder="1" applyAlignment="1" applyProtection="1">
      <alignment horizontal="left" vertical="center"/>
      <protection locked="0" hidden="1"/>
    </xf>
    <xf numFmtId="0" fontId="2" fillId="2" borderId="3" xfId="0" applyFont="1" applyFill="1" applyBorder="1" applyAlignment="1" applyProtection="1">
      <alignment horizontal="left" vertical="center"/>
      <protection locked="0" hidden="1"/>
    </xf>
    <xf numFmtId="0" fontId="2" fillId="2" borderId="4" xfId="0" applyFont="1" applyFill="1" applyBorder="1" applyAlignment="1" applyProtection="1">
      <alignment horizontal="left" vertical="center"/>
      <protection locked="0" hidden="1"/>
    </xf>
    <xf numFmtId="0" fontId="9" fillId="3" borderId="39" xfId="0" applyFont="1" applyFill="1" applyBorder="1" applyAlignment="1" applyProtection="1">
      <alignment horizontal="left" vertical="center" wrapText="1"/>
      <protection hidden="1"/>
    </xf>
    <xf numFmtId="0" fontId="9" fillId="3" borderId="13" xfId="0" applyFont="1" applyFill="1" applyBorder="1" applyAlignment="1" applyProtection="1">
      <alignment horizontal="left" vertical="center" wrapText="1"/>
      <protection hidden="1"/>
    </xf>
    <xf numFmtId="0" fontId="15" fillId="4" borderId="6" xfId="0" applyFont="1" applyFill="1" applyBorder="1" applyAlignment="1" applyProtection="1">
      <alignment horizontal="left" vertical="center" wrapText="1"/>
      <protection hidden="1"/>
    </xf>
    <xf numFmtId="0" fontId="15" fillId="4" borderId="5" xfId="0" applyFont="1" applyFill="1" applyBorder="1" applyAlignment="1" applyProtection="1">
      <alignment horizontal="left" vertical="center" wrapText="1"/>
      <protection hidden="1"/>
    </xf>
    <xf numFmtId="0" fontId="15" fillId="4" borderId="10" xfId="0" applyFont="1" applyFill="1" applyBorder="1" applyAlignment="1" applyProtection="1">
      <alignment horizontal="left" vertical="center" wrapText="1"/>
      <protection hidden="1"/>
    </xf>
    <xf numFmtId="0" fontId="15" fillId="4" borderId="8" xfId="0" applyFont="1" applyFill="1" applyBorder="1" applyAlignment="1" applyProtection="1">
      <alignment horizontal="left" vertical="center" wrapText="1"/>
      <protection hidden="1"/>
    </xf>
    <xf numFmtId="0" fontId="8" fillId="2" borderId="0" xfId="0" applyFont="1" applyFill="1" applyAlignment="1" applyProtection="1">
      <alignment horizontal="center" vertical="center"/>
      <protection locked="0" hidden="1"/>
    </xf>
    <xf numFmtId="0" fontId="3" fillId="2" borderId="2" xfId="0" applyFont="1" applyFill="1" applyBorder="1" applyAlignment="1" applyProtection="1">
      <alignment horizontal="left" vertical="center" wrapText="1"/>
      <protection hidden="1"/>
    </xf>
    <xf numFmtId="0" fontId="3" fillId="2" borderId="3" xfId="0" applyFont="1" applyFill="1" applyBorder="1" applyAlignment="1" applyProtection="1">
      <alignment horizontal="left" vertical="center" wrapText="1"/>
      <protection hidden="1"/>
    </xf>
    <xf numFmtId="0" fontId="3" fillId="2" borderId="4" xfId="0" applyFont="1" applyFill="1" applyBorder="1" applyAlignment="1" applyProtection="1">
      <alignment horizontal="left" vertical="center" wrapText="1"/>
      <protection hidden="1"/>
    </xf>
    <xf numFmtId="0" fontId="9" fillId="3" borderId="2" xfId="0" applyFont="1" applyFill="1" applyBorder="1" applyAlignment="1" applyProtection="1">
      <alignment horizontal="left" vertical="center"/>
      <protection hidden="1"/>
    </xf>
    <xf numFmtId="0" fontId="9" fillId="3" borderId="3" xfId="0" applyFont="1" applyFill="1" applyBorder="1" applyAlignment="1" applyProtection="1">
      <alignment horizontal="left" vertical="center"/>
      <protection hidden="1"/>
    </xf>
    <xf numFmtId="0" fontId="9" fillId="3" borderId="4" xfId="0" applyFont="1" applyFill="1" applyBorder="1" applyAlignment="1" applyProtection="1">
      <alignment horizontal="left" vertical="center"/>
      <protection hidden="1"/>
    </xf>
    <xf numFmtId="0" fontId="16" fillId="4" borderId="2" xfId="0" applyFont="1" applyFill="1" applyBorder="1" applyAlignment="1" applyProtection="1">
      <alignment horizontal="left" vertical="center" wrapText="1"/>
      <protection hidden="1"/>
    </xf>
    <xf numFmtId="0" fontId="16" fillId="4" borderId="3" xfId="0" applyFont="1" applyFill="1" applyBorder="1" applyAlignment="1" applyProtection="1">
      <alignment horizontal="left" vertical="center" wrapText="1"/>
      <protection hidden="1"/>
    </xf>
    <xf numFmtId="0" fontId="16" fillId="4" borderId="4" xfId="0" applyFont="1" applyFill="1" applyBorder="1" applyAlignment="1" applyProtection="1">
      <alignment horizontal="left" vertical="center" wrapText="1"/>
      <protection hidden="1"/>
    </xf>
    <xf numFmtId="0" fontId="7" fillId="2" borderId="0" xfId="0" applyFont="1" applyFill="1" applyAlignment="1" applyProtection="1">
      <alignment horizontal="center" vertical="center"/>
      <protection locked="0" hidden="1"/>
    </xf>
    <xf numFmtId="0" fontId="7" fillId="2" borderId="2" xfId="0" applyFont="1" applyFill="1" applyBorder="1" applyAlignment="1" applyProtection="1">
      <alignment horizontal="left" vertical="center"/>
      <protection locked="0" hidden="1"/>
    </xf>
    <xf numFmtId="0" fontId="7" fillId="2" borderId="3" xfId="0" applyFont="1" applyFill="1" applyBorder="1" applyAlignment="1" applyProtection="1">
      <alignment horizontal="left" vertical="center"/>
      <protection locked="0" hidden="1"/>
    </xf>
    <xf numFmtId="0" fontId="7" fillId="2" borderId="4" xfId="0" applyFont="1" applyFill="1" applyBorder="1" applyAlignment="1" applyProtection="1">
      <alignment horizontal="left" vertical="center"/>
      <protection locked="0" hidden="1"/>
    </xf>
    <xf numFmtId="0" fontId="14" fillId="4" borderId="1" xfId="0" applyFont="1" applyFill="1" applyBorder="1" applyAlignment="1" applyProtection="1">
      <alignment horizontal="left" vertical="center" wrapText="1"/>
      <protection hidden="1"/>
    </xf>
    <xf numFmtId="0" fontId="52" fillId="2" borderId="0" xfId="0" applyFont="1" applyFill="1" applyAlignment="1" applyProtection="1">
      <alignment horizontal="left" vertical="center" wrapText="1"/>
      <protection hidden="1"/>
    </xf>
    <xf numFmtId="0" fontId="15" fillId="4" borderId="4" xfId="0" applyFont="1" applyFill="1" applyBorder="1" applyAlignment="1" applyProtection="1">
      <alignment horizontal="left" vertical="center" wrapText="1"/>
      <protection hidden="1"/>
    </xf>
    <xf numFmtId="0" fontId="6" fillId="4" borderId="0" xfId="0" applyFont="1" applyFill="1" applyAlignment="1" applyProtection="1">
      <alignment horizontal="center" vertical="center" wrapText="1"/>
      <protection hidden="1"/>
    </xf>
    <xf numFmtId="0" fontId="6" fillId="4" borderId="11" xfId="0" applyFont="1" applyFill="1" applyBorder="1" applyAlignment="1" applyProtection="1">
      <alignment horizontal="center" vertical="center" wrapText="1"/>
      <protection hidden="1"/>
    </xf>
    <xf numFmtId="0" fontId="8" fillId="4" borderId="2" xfId="0" applyFont="1" applyFill="1" applyBorder="1" applyAlignment="1" applyProtection="1">
      <alignment horizontal="left" vertical="center"/>
      <protection hidden="1"/>
    </xf>
    <xf numFmtId="0" fontId="8" fillId="4" borderId="3" xfId="0" applyFont="1" applyFill="1" applyBorder="1" applyAlignment="1" applyProtection="1">
      <alignment horizontal="left" vertical="center"/>
      <protection hidden="1"/>
    </xf>
    <xf numFmtId="0" fontId="8" fillId="4" borderId="4" xfId="0" applyFont="1" applyFill="1" applyBorder="1" applyAlignment="1" applyProtection="1">
      <alignment horizontal="left" vertical="center"/>
      <protection hidden="1"/>
    </xf>
    <xf numFmtId="0" fontId="9" fillId="3" borderId="23" xfId="0" applyFont="1" applyFill="1" applyBorder="1" applyAlignment="1" applyProtection="1">
      <alignment horizontal="left" vertical="center" wrapText="1"/>
      <protection hidden="1"/>
    </xf>
    <xf numFmtId="0" fontId="9" fillId="3" borderId="54" xfId="0" applyFont="1" applyFill="1" applyBorder="1" applyAlignment="1" applyProtection="1">
      <alignment horizontal="left" vertical="center"/>
      <protection hidden="1"/>
    </xf>
    <xf numFmtId="0" fontId="9" fillId="3" borderId="21" xfId="0" applyFont="1" applyFill="1" applyBorder="1" applyAlignment="1" applyProtection="1">
      <alignment horizontal="left" vertical="center"/>
      <protection hidden="1"/>
    </xf>
    <xf numFmtId="0" fontId="8" fillId="4" borderId="2" xfId="0" applyFont="1" applyFill="1" applyBorder="1" applyAlignment="1" applyProtection="1">
      <alignment horizontal="left"/>
      <protection hidden="1"/>
    </xf>
    <xf numFmtId="0" fontId="8" fillId="4" borderId="3" xfId="0" applyFont="1" applyFill="1" applyBorder="1" applyAlignment="1" applyProtection="1">
      <alignment horizontal="left"/>
      <protection hidden="1"/>
    </xf>
    <xf numFmtId="0" fontId="8" fillId="4" borderId="4" xfId="0" applyFont="1" applyFill="1" applyBorder="1" applyAlignment="1" applyProtection="1">
      <alignment horizontal="left"/>
      <protection hidden="1"/>
    </xf>
    <xf numFmtId="0" fontId="16" fillId="2" borderId="2" xfId="0" applyFont="1" applyFill="1" applyBorder="1" applyAlignment="1" applyProtection="1">
      <alignment horizontal="left" vertical="center" wrapText="1"/>
      <protection locked="0" hidden="1"/>
    </xf>
    <xf numFmtId="0" fontId="16" fillId="2" borderId="3" xfId="0" applyFont="1" applyFill="1" applyBorder="1" applyAlignment="1" applyProtection="1">
      <alignment horizontal="left" vertical="center" wrapText="1"/>
      <protection locked="0" hidden="1"/>
    </xf>
    <xf numFmtId="0" fontId="16" fillId="2" borderId="4" xfId="0" applyFont="1" applyFill="1" applyBorder="1" applyAlignment="1" applyProtection="1">
      <alignment horizontal="left" vertical="center" wrapText="1"/>
      <protection locked="0" hidden="1"/>
    </xf>
    <xf numFmtId="0" fontId="8" fillId="8" borderId="2" xfId="0" applyFont="1" applyFill="1" applyBorder="1" applyAlignment="1" applyProtection="1">
      <alignment horizontal="center" vertical="center"/>
      <protection hidden="1"/>
    </xf>
    <xf numFmtId="0" fontId="8" fillId="8" borderId="4" xfId="0" applyFont="1" applyFill="1" applyBorder="1" applyAlignment="1" applyProtection="1">
      <alignment horizontal="center" vertical="center"/>
      <protection hidden="1"/>
    </xf>
    <xf numFmtId="0" fontId="2" fillId="2" borderId="6" xfId="0" applyFont="1" applyFill="1" applyBorder="1" applyAlignment="1" applyProtection="1">
      <alignment horizontal="left" vertical="top"/>
      <protection locked="0" hidden="1"/>
    </xf>
    <xf numFmtId="0" fontId="2" fillId="2" borderId="10" xfId="0" applyFont="1" applyFill="1" applyBorder="1" applyAlignment="1" applyProtection="1">
      <alignment horizontal="left" vertical="top"/>
      <protection locked="0" hidden="1"/>
    </xf>
    <xf numFmtId="0" fontId="2" fillId="2" borderId="7" xfId="0" applyFont="1" applyFill="1" applyBorder="1" applyAlignment="1" applyProtection="1">
      <alignment horizontal="left" vertical="top"/>
      <protection locked="0" hidden="1"/>
    </xf>
    <xf numFmtId="0" fontId="2" fillId="2" borderId="11" xfId="0" applyFont="1" applyFill="1" applyBorder="1" applyAlignment="1" applyProtection="1">
      <alignment horizontal="left" vertical="top"/>
      <protection locked="0" hidden="1"/>
    </xf>
    <xf numFmtId="0" fontId="2" fillId="2" borderId="8" xfId="0" applyFont="1" applyFill="1" applyBorder="1" applyAlignment="1" applyProtection="1">
      <alignment horizontal="left" vertical="top"/>
      <protection locked="0" hidden="1"/>
    </xf>
    <xf numFmtId="0" fontId="2" fillId="2" borderId="12" xfId="0" applyFont="1" applyFill="1" applyBorder="1" applyAlignment="1" applyProtection="1">
      <alignment horizontal="left" vertical="top"/>
      <protection locked="0" hidden="1"/>
    </xf>
    <xf numFmtId="0" fontId="16" fillId="8" borderId="2" xfId="0" applyFont="1" applyFill="1" applyBorder="1" applyAlignment="1" applyProtection="1">
      <alignment horizontal="left" vertical="center" wrapText="1"/>
      <protection hidden="1"/>
    </xf>
    <xf numFmtId="0" fontId="16" fillId="8" borderId="3" xfId="0" applyFont="1" applyFill="1" applyBorder="1" applyAlignment="1" applyProtection="1">
      <alignment horizontal="left" vertical="center" wrapText="1"/>
      <protection hidden="1"/>
    </xf>
    <xf numFmtId="0" fontId="16" fillId="8" borderId="4" xfId="0" applyFont="1" applyFill="1" applyBorder="1" applyAlignment="1" applyProtection="1">
      <alignment horizontal="left" vertical="center" wrapText="1"/>
      <protection hidden="1"/>
    </xf>
    <xf numFmtId="0" fontId="4" fillId="4" borderId="7" xfId="0" applyFont="1" applyFill="1" applyBorder="1" applyAlignment="1" applyProtection="1">
      <alignment horizontal="center"/>
      <protection hidden="1"/>
    </xf>
    <xf numFmtId="0" fontId="4" fillId="4" borderId="0" xfId="0" applyFont="1" applyFill="1" applyAlignment="1" applyProtection="1">
      <alignment horizontal="center"/>
      <protection hidden="1"/>
    </xf>
    <xf numFmtId="0" fontId="4" fillId="4" borderId="11" xfId="0" applyFont="1" applyFill="1" applyBorder="1" applyAlignment="1" applyProtection="1">
      <alignment horizontal="center"/>
      <protection hidden="1"/>
    </xf>
    <xf numFmtId="0" fontId="6" fillId="4" borderId="7" xfId="0" applyFont="1" applyFill="1" applyBorder="1" applyAlignment="1" applyProtection="1">
      <alignment horizontal="center" wrapText="1"/>
      <protection hidden="1"/>
    </xf>
    <xf numFmtId="0" fontId="6" fillId="4" borderId="0" xfId="0" applyFont="1" applyFill="1" applyAlignment="1" applyProtection="1">
      <alignment horizontal="center" wrapText="1"/>
      <protection hidden="1"/>
    </xf>
    <xf numFmtId="0" fontId="6" fillId="4" borderId="11" xfId="0" applyFont="1" applyFill="1" applyBorder="1" applyAlignment="1" applyProtection="1">
      <alignment horizontal="center" wrapText="1"/>
      <protection hidden="1"/>
    </xf>
    <xf numFmtId="0" fontId="5" fillId="4" borderId="8" xfId="0" applyFont="1" applyFill="1" applyBorder="1" applyAlignment="1" applyProtection="1">
      <alignment horizontal="center"/>
      <protection hidden="1"/>
    </xf>
    <xf numFmtId="0" fontId="5" fillId="4" borderId="9" xfId="0" applyFont="1" applyFill="1" applyBorder="1" applyAlignment="1" applyProtection="1">
      <alignment horizontal="center"/>
      <protection hidden="1"/>
    </xf>
    <xf numFmtId="0" fontId="5" fillId="4" borderId="12" xfId="0" applyFont="1" applyFill="1" applyBorder="1" applyAlignment="1" applyProtection="1">
      <alignment horizontal="center"/>
      <protection hidden="1"/>
    </xf>
    <xf numFmtId="0" fontId="12" fillId="4" borderId="6" xfId="0" applyFont="1" applyFill="1" applyBorder="1" applyAlignment="1" applyProtection="1">
      <alignment horizontal="left"/>
      <protection hidden="1"/>
    </xf>
    <xf numFmtId="0" fontId="12" fillId="4" borderId="5" xfId="0" applyFont="1" applyFill="1" applyBorder="1" applyAlignment="1" applyProtection="1">
      <alignment horizontal="left"/>
      <protection hidden="1"/>
    </xf>
    <xf numFmtId="0" fontId="12" fillId="4" borderId="10" xfId="0" applyFont="1" applyFill="1" applyBorder="1" applyAlignment="1" applyProtection="1">
      <alignment horizontal="left"/>
      <protection hidden="1"/>
    </xf>
    <xf numFmtId="0" fontId="14" fillId="8" borderId="1" xfId="0" applyFont="1" applyFill="1" applyBorder="1" applyAlignment="1" applyProtection="1">
      <alignment horizontal="center"/>
      <protection hidden="1"/>
    </xf>
    <xf numFmtId="0" fontId="8" fillId="8" borderId="2" xfId="0" applyFont="1" applyFill="1" applyBorder="1" applyAlignment="1" applyProtection="1">
      <alignment horizontal="center"/>
      <protection hidden="1"/>
    </xf>
    <xf numFmtId="0" fontId="8" fillId="8" borderId="4" xfId="0" applyFont="1" applyFill="1" applyBorder="1" applyAlignment="1" applyProtection="1">
      <alignment horizontal="center"/>
      <protection hidden="1"/>
    </xf>
    <xf numFmtId="0" fontId="14" fillId="2" borderId="6" xfId="0" applyFont="1" applyFill="1" applyBorder="1" applyAlignment="1" applyProtection="1">
      <alignment horizontal="left" vertical="top"/>
      <protection locked="0" hidden="1"/>
    </xf>
    <xf numFmtId="0" fontId="14" fillId="2" borderId="10" xfId="0" applyFont="1" applyFill="1" applyBorder="1" applyAlignment="1" applyProtection="1">
      <alignment horizontal="left" vertical="top"/>
      <protection locked="0" hidden="1"/>
    </xf>
    <xf numFmtId="0" fontId="14" fillId="2" borderId="8" xfId="0" applyFont="1" applyFill="1" applyBorder="1" applyAlignment="1" applyProtection="1">
      <alignment horizontal="left" vertical="top"/>
      <protection locked="0" hidden="1"/>
    </xf>
    <xf numFmtId="0" fontId="14" fillId="2" borderId="12" xfId="0" applyFont="1" applyFill="1" applyBorder="1" applyAlignment="1" applyProtection="1">
      <alignment horizontal="left" vertical="top"/>
      <protection locked="0" hidden="1"/>
    </xf>
    <xf numFmtId="0" fontId="18" fillId="3" borderId="0" xfId="0" applyFont="1" applyFill="1" applyAlignment="1">
      <alignment horizontal="center" vertical="center"/>
    </xf>
    <xf numFmtId="0" fontId="18" fillId="3" borderId="2" xfId="0" applyFont="1" applyFill="1" applyBorder="1" applyAlignment="1">
      <alignment horizontal="center" vertical="center" wrapText="1"/>
    </xf>
    <xf numFmtId="0" fontId="18" fillId="3" borderId="3" xfId="0" applyFont="1" applyFill="1" applyBorder="1" applyAlignment="1">
      <alignment horizontal="center" vertical="center" wrapText="1"/>
    </xf>
    <xf numFmtId="0" fontId="18" fillId="3" borderId="4" xfId="0" applyFont="1" applyFill="1" applyBorder="1" applyAlignment="1">
      <alignment horizontal="center" vertical="center" wrapText="1"/>
    </xf>
    <xf numFmtId="0" fontId="23" fillId="3" borderId="0" xfId="0" applyFont="1" applyFill="1" applyAlignment="1">
      <alignment horizontal="center" vertical="center"/>
    </xf>
    <xf numFmtId="0" fontId="18" fillId="3" borderId="8" xfId="0" applyFont="1" applyFill="1" applyBorder="1" applyAlignment="1">
      <alignment horizontal="center" vertical="center" wrapText="1"/>
    </xf>
    <xf numFmtId="0" fontId="18" fillId="3" borderId="9" xfId="0" applyFont="1" applyFill="1" applyBorder="1" applyAlignment="1">
      <alignment horizontal="center" vertical="center" wrapText="1"/>
    </xf>
    <xf numFmtId="0" fontId="28" fillId="7" borderId="7" xfId="0" applyFont="1" applyFill="1" applyBorder="1" applyAlignment="1">
      <alignment horizontal="center" vertical="center" wrapText="1"/>
    </xf>
    <xf numFmtId="0" fontId="28" fillId="7" borderId="0" xfId="0" applyFont="1" applyFill="1" applyAlignment="1">
      <alignment horizontal="center" vertical="center" wrapText="1"/>
    </xf>
  </cellXfs>
  <cellStyles count="7">
    <cellStyle name="Comma" xfId="1" builtinId="3"/>
    <cellStyle name="Hyperlink" xfId="5" builtinId="8"/>
    <cellStyle name="Neutral" xfId="4" builtinId="28"/>
    <cellStyle name="Normal" xfId="0" builtinId="0"/>
    <cellStyle name="Normal 2" xfId="3" xr:uid="{E886F82E-4E03-42E8-9927-05CF728481F6}"/>
    <cellStyle name="Normal 26" xfId="6" xr:uid="{7132420B-B2D3-40B6-B8E3-FA0AAFE80C32}"/>
    <cellStyle name="Percent" xfId="2" builtinId="5"/>
  </cellStyles>
  <dxfs count="98">
    <dxf>
      <font>
        <b/>
        <i val="0"/>
        <strike val="0"/>
        <condense val="0"/>
        <extend val="0"/>
        <outline val="0"/>
        <shadow val="0"/>
        <u val="none"/>
        <vertAlign val="baseline"/>
        <sz val="10"/>
        <color rgb="FF175259"/>
        <name val="Century Gothic"/>
        <family val="2"/>
        <scheme val="none"/>
      </font>
      <fill>
        <patternFill patternType="solid">
          <fgColor indexed="64"/>
          <bgColor rgb="FFDEDBC4"/>
        </patternFill>
      </fill>
      <alignment horizontal="general" vertical="center" textRotation="0" wrapText="0" indent="0" justifyLastLine="0" shrinkToFit="0" readingOrder="0"/>
      <protection locked="1" hidden="1"/>
    </dxf>
    <dxf>
      <font>
        <b/>
        <i val="0"/>
        <strike val="0"/>
        <condense val="0"/>
        <extend val="0"/>
        <outline val="0"/>
        <shadow val="0"/>
        <u val="none"/>
        <vertAlign val="baseline"/>
        <sz val="10"/>
        <color rgb="FF175259"/>
        <name val="Century Gothic"/>
        <family val="2"/>
        <scheme val="none"/>
      </font>
      <fill>
        <patternFill patternType="solid">
          <fgColor indexed="64"/>
          <bgColor rgb="FFDEDBC4"/>
        </patternFill>
      </fill>
      <alignment horizontal="general" vertical="center" textRotation="0" wrapText="0" indent="0" justifyLastLine="0" shrinkToFit="0" readingOrder="0"/>
      <protection locked="1" hidden="1"/>
    </dxf>
    <dxf>
      <font>
        <b/>
        <i val="0"/>
        <strike val="0"/>
        <condense val="0"/>
        <extend val="0"/>
        <outline val="0"/>
        <shadow val="0"/>
        <u val="none"/>
        <vertAlign val="baseline"/>
        <sz val="10"/>
        <color rgb="FF175259"/>
        <name val="Century Gothic"/>
        <family val="2"/>
        <scheme val="none"/>
      </font>
      <fill>
        <patternFill patternType="solid">
          <fgColor indexed="64"/>
          <bgColor rgb="FFDEDBC4"/>
        </patternFill>
      </fill>
      <alignment horizontal="general" vertical="center" textRotation="0" wrapText="0" indent="0" justifyLastLine="0" shrinkToFit="0" readingOrder="0"/>
      <protection locked="1" hidden="1"/>
    </dxf>
    <dxf>
      <font>
        <b/>
        <i val="0"/>
        <strike val="0"/>
        <condense val="0"/>
        <extend val="0"/>
        <outline val="0"/>
        <shadow val="0"/>
        <u val="none"/>
        <vertAlign val="baseline"/>
        <sz val="10"/>
        <color rgb="FF175259"/>
        <name val="Century Gothic"/>
        <family val="2"/>
        <scheme val="none"/>
      </font>
      <fill>
        <patternFill patternType="solid">
          <fgColor indexed="64"/>
          <bgColor rgb="FFDEDBC4"/>
        </patternFill>
      </fill>
      <protection locked="1" hidden="1"/>
    </dxf>
    <dxf>
      <font>
        <b/>
        <i val="0"/>
        <strike val="0"/>
        <condense val="0"/>
        <extend val="0"/>
        <outline val="0"/>
        <shadow val="0"/>
        <u val="none"/>
        <vertAlign val="baseline"/>
        <sz val="10"/>
        <color rgb="FF175259"/>
        <name val="Century Gothic"/>
        <family val="2"/>
        <scheme val="none"/>
      </font>
      <fill>
        <patternFill patternType="solid">
          <fgColor indexed="64"/>
          <bgColor rgb="FFDEDBC4"/>
        </patternFill>
      </fill>
      <protection locked="1" hidden="1"/>
    </dxf>
    <dxf>
      <font>
        <b/>
        <i val="0"/>
        <strike val="0"/>
        <condense val="0"/>
        <extend val="0"/>
        <outline val="0"/>
        <shadow val="0"/>
        <u val="none"/>
        <vertAlign val="baseline"/>
        <sz val="10"/>
        <color rgb="FF175259"/>
        <name val="Century Gothic"/>
        <family val="2"/>
        <scheme val="none"/>
      </font>
      <fill>
        <patternFill patternType="solid">
          <fgColor indexed="64"/>
          <bgColor rgb="FFDEDBC4"/>
        </patternFill>
      </fill>
      <protection locked="1" hidden="1"/>
    </dxf>
    <dxf>
      <font>
        <b/>
        <i val="0"/>
        <color rgb="FF175259"/>
      </font>
      <fill>
        <patternFill>
          <bgColor rgb="FFFF7C8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i val="0"/>
        <color rgb="FF175259"/>
      </font>
      <fill>
        <patternFill>
          <bgColor rgb="FFFF7C80"/>
        </patternFill>
      </fill>
    </dxf>
    <dxf>
      <font>
        <b/>
        <i val="0"/>
        <color rgb="FF175259"/>
      </font>
      <fill>
        <patternFill>
          <bgColor rgb="FFFF7C80"/>
        </patternFill>
      </fill>
    </dxf>
    <dxf>
      <font>
        <b/>
        <i val="0"/>
        <color rgb="FF175259"/>
      </font>
      <fill>
        <patternFill>
          <bgColor rgb="FFFF9999"/>
        </patternFill>
      </fill>
    </dxf>
    <dxf>
      <font>
        <b/>
        <i val="0"/>
        <color rgb="FF175259"/>
      </font>
      <fill>
        <patternFill>
          <bgColor rgb="FFFF7C80"/>
        </patternFill>
      </fill>
    </dxf>
    <dxf>
      <font>
        <b/>
        <i val="0"/>
        <color rgb="FF175259"/>
      </font>
      <fill>
        <patternFill>
          <bgColor rgb="FFFF7C80"/>
        </patternFill>
      </fill>
    </dxf>
    <dxf>
      <font>
        <b/>
        <i val="0"/>
        <color rgb="FF175259"/>
      </font>
      <fill>
        <patternFill>
          <bgColor rgb="FFFF7C80"/>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theme="0" tint="-0.499984740745262"/>
      </font>
      <fill>
        <patternFill>
          <bgColor theme="0" tint="-0.14996795556505021"/>
        </patternFill>
      </fill>
    </dxf>
    <dxf>
      <font>
        <color theme="0"/>
      </font>
    </dxf>
    <dxf>
      <font>
        <color theme="0"/>
      </font>
    </dxf>
    <dxf>
      <font>
        <color rgb="FF9C0006"/>
      </font>
      <fill>
        <patternFill>
          <bgColor rgb="FFFFC7CE"/>
        </patternFill>
      </fill>
    </dxf>
    <dxf>
      <fill>
        <patternFill>
          <bgColor rgb="FFFF7373"/>
        </patternFill>
      </fill>
    </dxf>
    <dxf>
      <fill>
        <patternFill>
          <bgColor rgb="FFFF7373"/>
        </patternFill>
      </fill>
    </dxf>
    <dxf>
      <fill>
        <patternFill>
          <bgColor rgb="FFFF7373"/>
        </patternFill>
      </fill>
    </dxf>
    <dxf>
      <font>
        <b val="0"/>
        <i val="0"/>
        <strike val="0"/>
        <condense val="0"/>
        <extend val="0"/>
        <outline val="0"/>
        <shadow val="0"/>
        <u val="none"/>
        <vertAlign val="baseline"/>
        <sz val="10"/>
        <color theme="1"/>
        <name val="Century Gothic"/>
        <family val="2"/>
        <scheme val="none"/>
      </font>
      <fill>
        <patternFill patternType="none">
          <fgColor indexed="64"/>
          <bgColor indexed="65"/>
        </patternFill>
      </fill>
      <protection locked="0" hidden="0"/>
    </dxf>
    <dxf>
      <font>
        <b val="0"/>
        <i val="0"/>
        <strike val="0"/>
        <condense val="0"/>
        <extend val="0"/>
        <outline val="0"/>
        <shadow val="0"/>
        <u val="none"/>
        <vertAlign val="baseline"/>
        <sz val="10"/>
        <color theme="1"/>
        <name val="Century Gothic"/>
        <family val="2"/>
        <scheme val="none"/>
      </font>
      <fill>
        <patternFill patternType="none">
          <fgColor indexed="64"/>
          <bgColor auto="1"/>
        </patternFill>
      </fill>
      <protection locked="0" hidden="1"/>
    </dxf>
    <dxf>
      <font>
        <b val="0"/>
        <i val="0"/>
        <strike val="0"/>
        <condense val="0"/>
        <extend val="0"/>
        <outline val="0"/>
        <shadow val="0"/>
        <u val="none"/>
        <vertAlign val="baseline"/>
        <sz val="10"/>
        <color theme="1"/>
        <name val="Century Gothic"/>
        <family val="2"/>
        <scheme val="none"/>
      </font>
      <fill>
        <patternFill patternType="none">
          <fgColor indexed="64"/>
          <bgColor indexed="65"/>
        </patternFill>
      </fill>
      <protection locked="0" hidden="0"/>
    </dxf>
    <dxf>
      <font>
        <b val="0"/>
        <i val="0"/>
        <strike val="0"/>
        <condense val="0"/>
        <extend val="0"/>
        <outline val="0"/>
        <shadow val="0"/>
        <u val="none"/>
        <vertAlign val="baseline"/>
        <sz val="10"/>
        <color theme="1"/>
        <name val="Century Gothic"/>
        <family val="2"/>
        <scheme val="none"/>
      </font>
      <fill>
        <patternFill patternType="none">
          <fgColor indexed="64"/>
          <bgColor auto="1"/>
        </patternFill>
      </fill>
      <protection locked="0" hidden="1"/>
    </dxf>
    <dxf>
      <font>
        <b val="0"/>
        <i val="0"/>
        <strike val="0"/>
        <condense val="0"/>
        <extend val="0"/>
        <outline val="0"/>
        <shadow val="0"/>
        <u val="none"/>
        <vertAlign val="baseline"/>
        <sz val="10"/>
        <color theme="1"/>
        <name val="Century Gothic"/>
        <family val="2"/>
        <scheme val="none"/>
      </font>
      <fill>
        <patternFill patternType="none">
          <fgColor indexed="64"/>
          <bgColor indexed="65"/>
        </patternFill>
      </fill>
      <protection locked="0" hidden="0"/>
    </dxf>
    <dxf>
      <font>
        <b val="0"/>
        <i val="0"/>
        <strike val="0"/>
        <condense val="0"/>
        <extend val="0"/>
        <outline val="0"/>
        <shadow val="0"/>
        <u val="none"/>
        <vertAlign val="baseline"/>
        <sz val="10"/>
        <color theme="1"/>
        <name val="Century Gothic"/>
        <family val="2"/>
        <scheme val="none"/>
      </font>
      <fill>
        <patternFill patternType="none">
          <fgColor indexed="64"/>
          <bgColor auto="1"/>
        </patternFill>
      </fill>
      <protection locked="0" hidden="1"/>
    </dxf>
    <dxf>
      <font>
        <b val="0"/>
        <i val="0"/>
        <strike val="0"/>
        <condense val="0"/>
        <extend val="0"/>
        <outline val="0"/>
        <shadow val="0"/>
        <u val="none"/>
        <vertAlign val="baseline"/>
        <sz val="10"/>
        <color theme="1"/>
        <name val="Century Gothic"/>
        <family val="2"/>
        <scheme val="none"/>
      </font>
      <fill>
        <patternFill patternType="none">
          <fgColor indexed="64"/>
          <bgColor indexed="65"/>
        </patternFill>
      </fill>
      <protection locked="0" hidden="0"/>
    </dxf>
    <dxf>
      <font>
        <b val="0"/>
        <i val="0"/>
        <strike val="0"/>
        <condense val="0"/>
        <extend val="0"/>
        <outline val="0"/>
        <shadow val="0"/>
        <u val="none"/>
        <vertAlign val="baseline"/>
        <sz val="10"/>
        <color theme="1"/>
        <name val="Century Gothic"/>
        <family val="2"/>
        <scheme val="none"/>
      </font>
      <fill>
        <patternFill patternType="none">
          <fgColor indexed="64"/>
          <bgColor indexed="65"/>
        </patternFill>
      </fill>
      <protection locked="0" hidden="1"/>
    </dxf>
    <dxf>
      <font>
        <b val="0"/>
        <i val="0"/>
        <strike val="0"/>
        <condense val="0"/>
        <extend val="0"/>
        <outline val="0"/>
        <shadow val="0"/>
        <u val="none"/>
        <vertAlign val="baseline"/>
        <sz val="10"/>
        <color theme="1"/>
        <name val="Century Gothic"/>
        <family val="2"/>
        <scheme val="none"/>
      </font>
      <fill>
        <patternFill patternType="none">
          <fgColor indexed="64"/>
          <bgColor indexed="65"/>
        </patternFill>
      </fill>
      <protection locked="0" hidden="0"/>
    </dxf>
    <dxf>
      <font>
        <b val="0"/>
        <i val="0"/>
        <strike val="0"/>
        <condense val="0"/>
        <extend val="0"/>
        <outline val="0"/>
        <shadow val="0"/>
        <u val="none"/>
        <vertAlign val="baseline"/>
        <sz val="10"/>
        <color theme="1"/>
        <name val="Century Gothic"/>
        <family val="2"/>
        <scheme val="none"/>
      </font>
      <fill>
        <patternFill patternType="none">
          <fgColor indexed="64"/>
          <bgColor auto="1"/>
        </patternFill>
      </fill>
      <protection locked="0" hidden="1"/>
    </dxf>
    <dxf>
      <protection hidden="1"/>
    </dxf>
    <dxf>
      <border outline="0">
        <top style="thin">
          <color rgb="FF175259"/>
        </top>
      </border>
    </dxf>
    <dxf>
      <font>
        <b val="0"/>
        <i val="0"/>
        <strike val="0"/>
        <condense val="0"/>
        <extend val="0"/>
        <outline val="0"/>
        <shadow val="0"/>
        <u val="none"/>
        <vertAlign val="baseline"/>
        <sz val="10"/>
        <color rgb="FF000000"/>
        <name val="Century Gothic"/>
        <family val="2"/>
        <scheme val="none"/>
      </font>
      <fill>
        <patternFill patternType="none">
          <fgColor rgb="FF000000"/>
          <bgColor auto="1"/>
        </patternFill>
      </fill>
      <protection locked="0" hidden="1"/>
    </dxf>
    <dxf>
      <font>
        <b/>
        <i val="0"/>
        <strike val="0"/>
        <condense val="0"/>
        <extend val="0"/>
        <outline val="0"/>
        <shadow val="0"/>
        <u val="none"/>
        <vertAlign val="baseline"/>
        <sz val="10"/>
        <color rgb="FF175259"/>
        <name val="Century Gothic"/>
        <family val="2"/>
        <scheme val="none"/>
      </font>
      <fill>
        <patternFill patternType="solid">
          <fgColor indexed="64"/>
          <bgColor rgb="FFCCDE82"/>
        </patternFill>
      </fill>
      <alignment horizontal="center" vertical="center" textRotation="0" wrapText="0" indent="0" justifyLastLine="0" shrinkToFit="0" readingOrder="0"/>
      <protection locked="1" hidden="1"/>
    </dxf>
    <dxf>
      <font>
        <b val="0"/>
        <i val="0"/>
        <strike val="0"/>
        <condense val="0"/>
        <extend val="0"/>
        <outline val="0"/>
        <shadow val="0"/>
        <u val="none"/>
        <vertAlign val="baseline"/>
        <sz val="10"/>
        <color theme="1"/>
        <name val="Century Gothic"/>
        <family val="2"/>
        <scheme val="none"/>
      </font>
      <fill>
        <patternFill patternType="none">
          <fgColor indexed="64"/>
          <bgColor auto="1"/>
        </patternFill>
      </fill>
      <alignment horizontal="general" vertical="center" textRotation="0" wrapText="1" indent="0" justifyLastLine="0" shrinkToFit="0" readingOrder="0"/>
      <protection locked="0" hidden="1"/>
    </dxf>
    <dxf>
      <font>
        <b val="0"/>
        <i val="0"/>
        <strike val="0"/>
        <condense val="0"/>
        <extend val="0"/>
        <outline val="0"/>
        <shadow val="0"/>
        <u val="none"/>
        <vertAlign val="baseline"/>
        <sz val="10"/>
        <color theme="1"/>
        <name val="Century Gothic"/>
        <family val="2"/>
        <scheme val="none"/>
      </font>
      <fill>
        <patternFill patternType="none">
          <fgColor indexed="64"/>
          <bgColor indexed="65"/>
        </patternFill>
      </fill>
      <alignment horizontal="left" vertical="center" textRotation="0" wrapText="1" indent="0" justifyLastLine="0" shrinkToFit="0" readingOrder="0"/>
      <protection locked="0" hidden="1"/>
    </dxf>
    <dxf>
      <font>
        <b val="0"/>
        <i val="0"/>
        <strike val="0"/>
        <condense val="0"/>
        <extend val="0"/>
        <outline val="0"/>
        <shadow val="0"/>
        <u val="none"/>
        <vertAlign val="baseline"/>
        <sz val="10"/>
        <color theme="1"/>
        <name val="Century Gothic"/>
        <family val="2"/>
        <scheme val="none"/>
      </font>
      <fill>
        <patternFill patternType="none">
          <fgColor indexed="64"/>
          <bgColor auto="1"/>
        </patternFill>
      </fill>
      <alignment horizontal="general" vertical="center" textRotation="0" wrapText="1" indent="0" justifyLastLine="0" shrinkToFit="0" readingOrder="0"/>
      <protection locked="0" hidden="1"/>
    </dxf>
    <dxf>
      <font>
        <b val="0"/>
        <i val="0"/>
        <strike val="0"/>
        <condense val="0"/>
        <extend val="0"/>
        <outline val="0"/>
        <shadow val="0"/>
        <u val="none"/>
        <vertAlign val="baseline"/>
        <sz val="10"/>
        <color theme="1"/>
        <name val="Century Gothic"/>
        <family val="2"/>
        <scheme val="none"/>
      </font>
      <fill>
        <patternFill patternType="none">
          <fgColor indexed="64"/>
          <bgColor auto="1"/>
        </patternFill>
      </fill>
      <alignment horizontal="general" vertical="center" textRotation="0" wrapText="1" indent="0" justifyLastLine="0" shrinkToFit="0" readingOrder="0"/>
      <protection locked="0" hidden="1"/>
    </dxf>
    <dxf>
      <font>
        <b val="0"/>
        <i val="0"/>
        <strike val="0"/>
        <condense val="0"/>
        <extend val="0"/>
        <outline val="0"/>
        <shadow val="0"/>
        <u val="none"/>
        <vertAlign val="baseline"/>
        <sz val="10"/>
        <color theme="1"/>
        <name val="Century Gothic"/>
        <family val="2"/>
        <scheme val="none"/>
      </font>
      <fill>
        <patternFill patternType="none">
          <fgColor indexed="64"/>
          <bgColor auto="1"/>
        </patternFill>
      </fill>
      <alignment horizontal="general" vertical="center" textRotation="0" wrapText="1" indent="0" justifyLastLine="0" shrinkToFit="0" readingOrder="0"/>
      <protection locked="0" hidden="1"/>
    </dxf>
    <dxf>
      <font>
        <b val="0"/>
        <i val="0"/>
        <strike val="0"/>
        <condense val="0"/>
        <extend val="0"/>
        <outline val="0"/>
        <shadow val="0"/>
        <u val="none"/>
        <vertAlign val="baseline"/>
        <sz val="10"/>
        <color theme="1"/>
        <name val="Century Gothic"/>
        <family val="2"/>
        <scheme val="none"/>
      </font>
      <fill>
        <patternFill patternType="none">
          <fgColor indexed="64"/>
          <bgColor auto="1"/>
        </patternFill>
      </fill>
      <alignment horizontal="general" vertical="center" textRotation="0" wrapText="1" indent="0" justifyLastLine="0" shrinkToFit="0" readingOrder="0"/>
      <protection locked="0" hidden="1"/>
    </dxf>
    <dxf>
      <border outline="0">
        <top style="thin">
          <color rgb="FF175259"/>
        </top>
      </border>
    </dxf>
    <dxf>
      <font>
        <b val="0"/>
        <i val="0"/>
        <strike val="0"/>
        <condense val="0"/>
        <extend val="0"/>
        <outline val="0"/>
        <shadow val="0"/>
        <u val="none"/>
        <vertAlign val="baseline"/>
        <sz val="10"/>
        <color theme="1"/>
        <name val="Century Gothic"/>
        <family val="2"/>
        <scheme val="none"/>
      </font>
      <fill>
        <patternFill patternType="none">
          <fgColor indexed="64"/>
          <bgColor auto="1"/>
        </patternFill>
      </fill>
      <alignment horizontal="general" vertical="center" textRotation="0" wrapText="1" indent="0" justifyLastLine="0" shrinkToFit="0" readingOrder="0"/>
      <protection locked="0" hidden="1"/>
    </dxf>
    <dxf>
      <font>
        <b/>
        <i val="0"/>
        <strike val="0"/>
        <condense val="0"/>
        <extend val="0"/>
        <outline val="0"/>
        <shadow val="0"/>
        <u val="none"/>
        <vertAlign val="baseline"/>
        <sz val="10"/>
        <color rgb="FF175259"/>
        <name val="Century Gothic"/>
        <family val="2"/>
        <scheme val="none"/>
      </font>
      <fill>
        <patternFill patternType="solid">
          <fgColor indexed="64"/>
          <bgColor rgb="FFCCDE82"/>
        </patternFill>
      </fill>
      <alignment horizontal="center" vertical="center" textRotation="0" wrapText="0" indent="0" justifyLastLine="0" shrinkToFit="0" readingOrder="0"/>
      <protection locked="1" hidden="1"/>
    </dxf>
    <dxf>
      <font>
        <b val="0"/>
        <i val="0"/>
        <strike val="0"/>
        <condense val="0"/>
        <extend val="0"/>
        <outline val="0"/>
        <shadow val="0"/>
        <u val="none"/>
        <vertAlign val="baseline"/>
        <sz val="9"/>
        <color theme="1"/>
        <name val="Century Gothic"/>
        <family val="2"/>
        <scheme val="none"/>
      </font>
      <fill>
        <patternFill patternType="none">
          <fgColor indexed="64"/>
          <bgColor auto="1"/>
        </patternFill>
      </fill>
      <alignment horizontal="left" vertical="center" textRotation="0" wrapText="1" indent="0" justifyLastLine="0" shrinkToFit="0" readingOrder="0"/>
      <protection locked="0" hidden="1"/>
    </dxf>
    <dxf>
      <font>
        <b val="0"/>
        <i val="0"/>
        <strike val="0"/>
        <condense val="0"/>
        <extend val="0"/>
        <outline val="0"/>
        <shadow val="0"/>
        <u val="none"/>
        <vertAlign val="baseline"/>
        <sz val="9"/>
        <color theme="1"/>
        <name val="Century Gothic"/>
        <family val="2"/>
        <scheme val="none"/>
      </font>
      <fill>
        <patternFill patternType="none">
          <fgColor indexed="64"/>
          <bgColor auto="1"/>
        </patternFill>
      </fill>
      <alignment horizontal="left" vertical="center" textRotation="0" wrapText="1" indent="0" justifyLastLine="0" shrinkToFit="0" readingOrder="0"/>
      <protection locked="0" hidden="1"/>
    </dxf>
    <dxf>
      <font>
        <b val="0"/>
        <i val="0"/>
        <strike val="0"/>
        <condense val="0"/>
        <extend val="0"/>
        <outline val="0"/>
        <shadow val="0"/>
        <u val="none"/>
        <vertAlign val="baseline"/>
        <sz val="9"/>
        <color theme="1"/>
        <name val="Century Gothic"/>
        <family val="2"/>
        <scheme val="none"/>
      </font>
      <fill>
        <patternFill patternType="none">
          <fgColor indexed="64"/>
          <bgColor auto="1"/>
        </patternFill>
      </fill>
      <alignment horizontal="left" vertical="center" textRotation="0" wrapText="1" indent="0" justifyLastLine="0" shrinkToFit="0" readingOrder="0"/>
      <protection locked="0" hidden="1"/>
    </dxf>
    <dxf>
      <font>
        <b val="0"/>
        <i val="0"/>
        <strike val="0"/>
        <condense val="0"/>
        <extend val="0"/>
        <outline val="0"/>
        <shadow val="0"/>
        <u val="none"/>
        <vertAlign val="baseline"/>
        <sz val="9"/>
        <color theme="1"/>
        <name val="Century Gothic"/>
        <family val="2"/>
        <scheme val="none"/>
      </font>
      <fill>
        <patternFill patternType="none">
          <fgColor indexed="64"/>
          <bgColor auto="1"/>
        </patternFill>
      </fill>
      <alignment horizontal="left" vertical="center" textRotation="0" wrapText="1" indent="0" justifyLastLine="0" shrinkToFit="0" readingOrder="0"/>
      <protection locked="0" hidden="1"/>
    </dxf>
    <dxf>
      <font>
        <b val="0"/>
        <i val="0"/>
        <strike val="0"/>
        <condense val="0"/>
        <extend val="0"/>
        <outline val="0"/>
        <shadow val="0"/>
        <u val="none"/>
        <vertAlign val="baseline"/>
        <sz val="9"/>
        <color theme="1"/>
        <name val="Century Gothic"/>
        <family val="2"/>
        <scheme val="none"/>
      </font>
      <numFmt numFmtId="169" formatCode="dd/mm/yyyy"/>
      <fill>
        <patternFill patternType="none">
          <fgColor indexed="64"/>
          <bgColor auto="1"/>
        </patternFill>
      </fill>
      <alignment horizontal="left" vertical="center" textRotation="0" wrapText="1" indent="0" justifyLastLine="0" shrinkToFit="0" readingOrder="0"/>
      <protection locked="0" hidden="1"/>
    </dxf>
    <dxf>
      <font>
        <b val="0"/>
        <i val="0"/>
        <strike val="0"/>
        <condense val="0"/>
        <extend val="0"/>
        <outline val="0"/>
        <shadow val="0"/>
        <u val="none"/>
        <vertAlign val="baseline"/>
        <sz val="9"/>
        <color theme="1"/>
        <name val="Century Gothic"/>
        <family val="2"/>
        <scheme val="none"/>
      </font>
      <fill>
        <patternFill patternType="none">
          <fgColor indexed="64"/>
          <bgColor auto="1"/>
        </patternFill>
      </fill>
      <alignment horizontal="left" vertical="center" textRotation="0" wrapText="1" indent="0" justifyLastLine="0" shrinkToFit="0" readingOrder="0"/>
      <protection locked="0" hidden="1"/>
    </dxf>
    <dxf>
      <font>
        <b/>
        <i val="0"/>
        <strike val="0"/>
        <condense val="0"/>
        <extend val="0"/>
        <outline val="0"/>
        <shadow val="0"/>
        <u val="none"/>
        <vertAlign val="baseline"/>
        <sz val="10"/>
        <color rgb="FF175259"/>
        <name val="Century Gothic"/>
        <family val="2"/>
        <scheme val="none"/>
      </font>
      <fill>
        <patternFill patternType="solid">
          <fgColor indexed="64"/>
          <bgColor rgb="FFCCDE82"/>
        </patternFill>
      </fill>
      <alignment horizontal="center" vertical="center" textRotation="0" wrapText="0" indent="0" justifyLastLine="0" shrinkToFit="0" readingOrder="0"/>
      <border diagonalUp="0" diagonalDown="0">
        <left style="thin">
          <color rgb="FF175259"/>
        </left>
        <right style="thin">
          <color rgb="FF175259"/>
        </right>
        <top/>
        <bottom/>
      </border>
      <protection locked="1" hidden="1"/>
    </dxf>
    <dxf>
      <font>
        <b/>
        <i val="0"/>
        <strike val="0"/>
        <condense val="0"/>
        <extend val="0"/>
        <outline val="0"/>
        <shadow val="0"/>
        <u val="none"/>
        <vertAlign val="baseline"/>
        <sz val="10"/>
        <color rgb="FF175259"/>
        <name val="Century Gothic"/>
        <family val="2"/>
        <scheme val="none"/>
      </font>
      <numFmt numFmtId="165" formatCode="_-* #,##0_-;\-* #,##0_-;_-* &quot;-&quot;??_-;_-@_-"/>
      <fill>
        <patternFill patternType="solid">
          <fgColor indexed="64"/>
          <bgColor rgb="FFDEDBC4"/>
        </patternFill>
      </fill>
      <alignment horizontal="general" vertical="center" textRotation="0" wrapText="0" indent="0" justifyLastLine="0" shrinkToFit="0" readingOrder="0"/>
    </dxf>
    <dxf>
      <font>
        <b val="0"/>
        <i val="0"/>
        <strike val="0"/>
        <condense val="0"/>
        <extend val="0"/>
        <outline val="0"/>
        <shadow val="0"/>
        <u val="none"/>
        <vertAlign val="baseline"/>
        <sz val="10"/>
        <color theme="1"/>
        <name val="Century Gothic"/>
        <family val="2"/>
        <scheme val="none"/>
      </font>
      <numFmt numFmtId="165" formatCode="_-* #,##0_-;\-* #,##0_-;_-* &quot;-&quot;??_-;_-@_-"/>
      <fill>
        <patternFill patternType="none">
          <fgColor indexed="64"/>
          <bgColor auto="1"/>
        </patternFill>
      </fill>
      <alignment horizontal="general" vertical="center" textRotation="0" wrapText="0" indent="0" justifyLastLine="0" shrinkToFit="0" readingOrder="0"/>
      <protection locked="0" hidden="0"/>
    </dxf>
    <dxf>
      <font>
        <b/>
        <i val="0"/>
        <strike val="0"/>
        <condense val="0"/>
        <extend val="0"/>
        <outline val="0"/>
        <shadow val="0"/>
        <u val="none"/>
        <vertAlign val="baseline"/>
        <sz val="10"/>
        <color rgb="FF175259"/>
        <name val="Century Gothic"/>
        <family val="2"/>
        <scheme val="none"/>
      </font>
      <numFmt numFmtId="165" formatCode="_-* #,##0_-;\-* #,##0_-;_-* &quot;-&quot;??_-;_-@_-"/>
      <fill>
        <patternFill patternType="solid">
          <fgColor indexed="64"/>
          <bgColor rgb="FFDEDBC4"/>
        </patternFill>
      </fill>
      <alignment horizontal="general" vertical="center" textRotation="0" wrapText="0" indent="0" justifyLastLine="0" shrinkToFit="0" readingOrder="0"/>
    </dxf>
    <dxf>
      <font>
        <b val="0"/>
        <i val="0"/>
        <strike val="0"/>
        <condense val="0"/>
        <extend val="0"/>
        <outline val="0"/>
        <shadow val="0"/>
        <u val="none"/>
        <vertAlign val="baseline"/>
        <sz val="10"/>
        <color theme="1"/>
        <name val="Century Gothic"/>
        <family val="2"/>
        <scheme val="none"/>
      </font>
      <numFmt numFmtId="165" formatCode="_-* #,##0_-;\-* #,##0_-;_-* &quot;-&quot;??_-;_-@_-"/>
      <fill>
        <patternFill patternType="none">
          <fgColor indexed="64"/>
          <bgColor auto="1"/>
        </patternFill>
      </fill>
      <alignment horizontal="general" vertical="center" textRotation="0" wrapText="0" indent="0" justifyLastLine="0" shrinkToFit="0" readingOrder="0"/>
      <protection locked="0" hidden="0"/>
    </dxf>
    <dxf>
      <font>
        <b/>
        <i val="0"/>
        <strike val="0"/>
        <condense val="0"/>
        <extend val="0"/>
        <outline val="0"/>
        <shadow val="0"/>
        <u val="none"/>
        <vertAlign val="baseline"/>
        <sz val="10"/>
        <color rgb="FF175259"/>
        <name val="Century Gothic"/>
        <family val="2"/>
        <scheme val="none"/>
      </font>
      <numFmt numFmtId="165" formatCode="_-* #,##0_-;\-* #,##0_-;_-* &quot;-&quot;??_-;_-@_-"/>
      <fill>
        <patternFill patternType="solid">
          <fgColor indexed="64"/>
          <bgColor rgb="FFDEDBC4"/>
        </patternFill>
      </fill>
      <alignment horizontal="general" vertical="center" textRotation="0" wrapText="0" indent="0" justifyLastLine="0" shrinkToFit="0" readingOrder="0"/>
    </dxf>
    <dxf>
      <font>
        <b val="0"/>
        <i val="0"/>
        <strike val="0"/>
        <condense val="0"/>
        <extend val="0"/>
        <outline val="0"/>
        <shadow val="0"/>
        <u val="none"/>
        <vertAlign val="baseline"/>
        <sz val="10"/>
        <color theme="1"/>
        <name val="Century Gothic"/>
        <family val="2"/>
        <scheme val="none"/>
      </font>
      <numFmt numFmtId="165" formatCode="_-* #,##0_-;\-* #,##0_-;_-* &quot;-&quot;??_-;_-@_-"/>
      <fill>
        <patternFill patternType="none">
          <fgColor indexed="64"/>
          <bgColor auto="1"/>
        </patternFill>
      </fill>
      <alignment horizontal="general" vertical="center" textRotation="0" wrapText="0" indent="0" justifyLastLine="0" shrinkToFit="0" readingOrder="0"/>
      <protection locked="0" hidden="0"/>
    </dxf>
    <dxf>
      <font>
        <b/>
        <i val="0"/>
        <strike val="0"/>
        <condense val="0"/>
        <extend val="0"/>
        <outline val="0"/>
        <shadow val="0"/>
        <u val="none"/>
        <vertAlign val="baseline"/>
        <sz val="10"/>
        <color rgb="FF175259"/>
        <name val="Century Gothic"/>
        <family val="2"/>
        <scheme val="none"/>
      </font>
      <numFmt numFmtId="165" formatCode="_-* #,##0_-;\-* #,##0_-;_-* &quot;-&quot;??_-;_-@_-"/>
      <fill>
        <patternFill patternType="solid">
          <fgColor indexed="64"/>
          <bgColor rgb="FFDEDBC4"/>
        </patternFill>
      </fill>
      <alignment horizontal="general" vertical="center" textRotation="0" wrapText="0" indent="0" justifyLastLine="0" shrinkToFit="0" readingOrder="0"/>
    </dxf>
    <dxf>
      <font>
        <b val="0"/>
        <i val="0"/>
        <strike val="0"/>
        <condense val="0"/>
        <extend val="0"/>
        <outline val="0"/>
        <shadow val="0"/>
        <u val="none"/>
        <vertAlign val="baseline"/>
        <sz val="10"/>
        <color theme="1"/>
        <name val="Century Gothic"/>
        <family val="2"/>
        <scheme val="none"/>
      </font>
      <numFmt numFmtId="165" formatCode="_-* #,##0_-;\-* #,##0_-;_-* &quot;-&quot;??_-;_-@_-"/>
      <fill>
        <patternFill patternType="none">
          <fgColor indexed="64"/>
          <bgColor auto="1"/>
        </patternFill>
      </fill>
      <alignment horizontal="general" vertical="center" textRotation="0" wrapText="0" indent="0" justifyLastLine="0" shrinkToFit="0" readingOrder="0"/>
      <protection locked="0" hidden="0"/>
    </dxf>
    <dxf>
      <font>
        <b/>
        <i val="0"/>
        <strike val="0"/>
        <condense val="0"/>
        <extend val="0"/>
        <outline val="0"/>
        <shadow val="0"/>
        <u val="none"/>
        <vertAlign val="baseline"/>
        <sz val="10"/>
        <color rgb="FF175259"/>
        <name val="Century Gothic"/>
        <family val="2"/>
        <scheme val="none"/>
      </font>
      <numFmt numFmtId="165" formatCode="_-* #,##0_-;\-* #,##0_-;_-* &quot;-&quot;??_-;_-@_-"/>
      <fill>
        <patternFill patternType="solid">
          <fgColor indexed="64"/>
          <bgColor rgb="FFDEDBC4"/>
        </patternFill>
      </fill>
      <alignment horizontal="general" vertical="center" textRotation="0" wrapText="0" indent="0" justifyLastLine="0" shrinkToFit="0" readingOrder="0"/>
    </dxf>
    <dxf>
      <font>
        <b val="0"/>
        <i val="0"/>
        <strike val="0"/>
        <condense val="0"/>
        <extend val="0"/>
        <outline val="0"/>
        <shadow val="0"/>
        <u val="none"/>
        <vertAlign val="baseline"/>
        <sz val="10"/>
        <color theme="1"/>
        <name val="Century Gothic"/>
        <family val="2"/>
        <scheme val="none"/>
      </font>
      <numFmt numFmtId="165" formatCode="_-* #,##0_-;\-* #,##0_-;_-* &quot;-&quot;??_-;_-@_-"/>
      <fill>
        <patternFill patternType="none">
          <fgColor indexed="64"/>
          <bgColor auto="1"/>
        </patternFill>
      </fill>
      <alignment horizontal="general" vertical="center" textRotation="0" wrapText="0" indent="0" justifyLastLine="0" shrinkToFit="0" readingOrder="0"/>
      <protection locked="0" hidden="0"/>
    </dxf>
    <dxf>
      <font>
        <b/>
        <i val="0"/>
        <strike val="0"/>
        <condense val="0"/>
        <extend val="0"/>
        <outline val="0"/>
        <shadow val="0"/>
        <u val="none"/>
        <vertAlign val="baseline"/>
        <sz val="10"/>
        <color rgb="FF175259"/>
        <name val="Century Gothic"/>
        <family val="2"/>
        <scheme val="none"/>
      </font>
      <numFmt numFmtId="165" formatCode="_-* #,##0_-;\-* #,##0_-;_-* &quot;-&quot;??_-;_-@_-"/>
      <fill>
        <patternFill patternType="solid">
          <fgColor indexed="64"/>
          <bgColor rgb="FFDEDBC4"/>
        </patternFill>
      </fill>
      <alignment horizontal="general" vertical="center" textRotation="0" wrapText="0" indent="0" justifyLastLine="0" shrinkToFit="0" readingOrder="0"/>
    </dxf>
    <dxf>
      <font>
        <b val="0"/>
        <i val="0"/>
        <strike val="0"/>
        <condense val="0"/>
        <extend val="0"/>
        <outline val="0"/>
        <shadow val="0"/>
        <u val="none"/>
        <vertAlign val="baseline"/>
        <sz val="10"/>
        <color theme="1"/>
        <name val="Century Gothic"/>
        <family val="2"/>
        <scheme val="none"/>
      </font>
      <numFmt numFmtId="165" formatCode="_-* #,##0_-;\-* #,##0_-;_-* &quot;-&quot;??_-;_-@_-"/>
      <fill>
        <patternFill patternType="none">
          <fgColor indexed="64"/>
          <bgColor indexed="65"/>
        </patternFill>
      </fill>
      <alignment horizontal="general" vertical="center" textRotation="0" wrapText="0" indent="0" justifyLastLine="0" shrinkToFit="0" readingOrder="0"/>
      <protection locked="0" hidden="0"/>
    </dxf>
    <dxf>
      <font>
        <b/>
        <i val="0"/>
        <strike val="0"/>
        <condense val="0"/>
        <extend val="0"/>
        <outline val="0"/>
        <shadow val="0"/>
        <u val="none"/>
        <vertAlign val="baseline"/>
        <sz val="10"/>
        <color rgb="FF175259"/>
        <name val="Century Gothic"/>
        <family val="2"/>
        <scheme val="none"/>
      </font>
      <numFmt numFmtId="165" formatCode="_-* #,##0_-;\-* #,##0_-;_-* &quot;-&quot;??_-;_-@_-"/>
      <fill>
        <patternFill patternType="solid">
          <fgColor indexed="64"/>
          <bgColor rgb="FFDEDBC4"/>
        </patternFill>
      </fill>
      <alignment horizontal="general" vertical="center" textRotation="0" wrapText="0" indent="0" justifyLastLine="0" shrinkToFit="0" readingOrder="0"/>
    </dxf>
    <dxf>
      <font>
        <b val="0"/>
        <i val="0"/>
        <strike val="0"/>
        <condense val="0"/>
        <extend val="0"/>
        <outline val="0"/>
        <shadow val="0"/>
        <u val="none"/>
        <vertAlign val="baseline"/>
        <sz val="10"/>
        <color theme="1"/>
        <name val="Century Gothic"/>
        <family val="2"/>
        <scheme val="none"/>
      </font>
      <numFmt numFmtId="165" formatCode="_-* #,##0_-;\-* #,##0_-;_-* &quot;-&quot;??_-;_-@_-"/>
      <fill>
        <patternFill patternType="none">
          <fgColor indexed="64"/>
          <bgColor indexed="65"/>
        </patternFill>
      </fill>
      <alignment horizontal="general" vertical="center" textRotation="0" wrapText="0" indent="0" justifyLastLine="0" shrinkToFit="0" readingOrder="0"/>
      <protection locked="0" hidden="0"/>
    </dxf>
    <dxf>
      <font>
        <b/>
        <i val="0"/>
        <strike val="0"/>
        <condense val="0"/>
        <extend val="0"/>
        <outline val="0"/>
        <shadow val="0"/>
        <u val="none"/>
        <vertAlign val="baseline"/>
        <sz val="10"/>
        <color rgb="FF175259"/>
        <name val="Century Gothic"/>
        <family val="2"/>
        <scheme val="none"/>
      </font>
      <numFmt numFmtId="165" formatCode="_-* #,##0_-;\-* #,##0_-;_-* &quot;-&quot;??_-;_-@_-"/>
      <fill>
        <patternFill patternType="solid">
          <fgColor indexed="64"/>
          <bgColor rgb="FFDEDBC4"/>
        </patternFill>
      </fill>
      <alignment horizontal="general" vertical="center" textRotation="0" wrapText="0" indent="0" justifyLastLine="0" shrinkToFit="0" readingOrder="0"/>
    </dxf>
    <dxf>
      <font>
        <b val="0"/>
        <i val="0"/>
        <strike val="0"/>
        <condense val="0"/>
        <extend val="0"/>
        <outline val="0"/>
        <shadow val="0"/>
        <u val="none"/>
        <vertAlign val="baseline"/>
        <sz val="10"/>
        <color theme="1"/>
        <name val="Century Gothic"/>
        <family val="2"/>
        <scheme val="none"/>
      </font>
      <numFmt numFmtId="165" formatCode="_-* #,##0_-;\-* #,##0_-;_-* &quot;-&quot;??_-;_-@_-"/>
      <fill>
        <patternFill patternType="none">
          <fgColor indexed="64"/>
          <bgColor indexed="65"/>
        </patternFill>
      </fill>
      <alignment horizontal="general" vertical="center" textRotation="0" wrapText="0" indent="0" justifyLastLine="0" shrinkToFit="0" readingOrder="0"/>
      <protection locked="0" hidden="0"/>
    </dxf>
    <dxf>
      <font>
        <b/>
        <i val="0"/>
        <strike val="0"/>
        <condense val="0"/>
        <extend val="0"/>
        <outline val="0"/>
        <shadow val="0"/>
        <u val="none"/>
        <vertAlign val="baseline"/>
        <sz val="10"/>
        <color rgb="FF175259"/>
        <name val="Century Gothic"/>
        <family val="2"/>
        <scheme val="none"/>
      </font>
      <numFmt numFmtId="165" formatCode="_-* #,##0_-;\-* #,##0_-;_-* &quot;-&quot;??_-;_-@_-"/>
      <fill>
        <patternFill patternType="solid">
          <fgColor indexed="64"/>
          <bgColor rgb="FFDEDBC4"/>
        </patternFill>
      </fill>
    </dxf>
    <dxf>
      <font>
        <b val="0"/>
        <i val="0"/>
        <strike val="0"/>
        <condense val="0"/>
        <extend val="0"/>
        <outline val="0"/>
        <shadow val="0"/>
        <u val="none"/>
        <vertAlign val="baseline"/>
        <sz val="10"/>
        <color theme="1"/>
        <name val="Century Gothic"/>
        <family val="2"/>
        <scheme val="none"/>
      </font>
      <numFmt numFmtId="165" formatCode="_-* #,##0_-;\-* #,##0_-;_-* &quot;-&quot;??_-;_-@_-"/>
      <fill>
        <patternFill patternType="none">
          <fgColor indexed="64"/>
          <bgColor auto="1"/>
        </patternFill>
      </fill>
      <protection locked="0" hidden="0"/>
    </dxf>
    <dxf>
      <font>
        <b/>
        <i val="0"/>
        <strike val="0"/>
        <condense val="0"/>
        <extend val="0"/>
        <outline val="0"/>
        <shadow val="0"/>
        <u val="none"/>
        <vertAlign val="baseline"/>
        <sz val="10"/>
        <color rgb="FF175259"/>
        <name val="Century Gothic"/>
        <family val="2"/>
        <scheme val="none"/>
      </font>
      <numFmt numFmtId="165" formatCode="_-* #,##0_-;\-* #,##0_-;_-* &quot;-&quot;??_-;_-@_-"/>
      <fill>
        <patternFill patternType="solid">
          <fgColor indexed="64"/>
          <bgColor rgb="FFDEDBC4"/>
        </patternFill>
      </fill>
    </dxf>
    <dxf>
      <font>
        <b val="0"/>
        <i val="0"/>
        <strike val="0"/>
        <condense val="0"/>
        <extend val="0"/>
        <outline val="0"/>
        <shadow val="0"/>
        <u val="none"/>
        <vertAlign val="baseline"/>
        <sz val="10"/>
        <color theme="1"/>
        <name val="Century Gothic"/>
        <family val="2"/>
        <scheme val="none"/>
      </font>
      <numFmt numFmtId="165" formatCode="_-* #,##0_-;\-* #,##0_-;_-* &quot;-&quot;??_-;_-@_-"/>
      <fill>
        <patternFill patternType="none">
          <fgColor indexed="64"/>
          <bgColor indexed="65"/>
        </patternFill>
      </fill>
      <protection locked="0" hidden="0"/>
    </dxf>
    <dxf>
      <font>
        <b/>
        <i val="0"/>
        <strike val="0"/>
        <condense val="0"/>
        <extend val="0"/>
        <outline val="0"/>
        <shadow val="0"/>
        <u val="none"/>
        <vertAlign val="baseline"/>
        <sz val="10"/>
        <color rgb="FF175259"/>
        <name val="Century Gothic"/>
        <family val="2"/>
        <scheme val="none"/>
      </font>
      <numFmt numFmtId="165" formatCode="_-* #,##0_-;\-* #,##0_-;_-* &quot;-&quot;??_-;_-@_-"/>
      <fill>
        <patternFill patternType="solid">
          <fgColor indexed="64"/>
          <bgColor rgb="FFDEDBC4"/>
        </patternFill>
      </fill>
      <protection locked="1" hidden="0"/>
    </dxf>
    <dxf>
      <font>
        <b val="0"/>
        <i val="0"/>
        <strike val="0"/>
        <condense val="0"/>
        <extend val="0"/>
        <outline val="0"/>
        <shadow val="0"/>
        <u val="none"/>
        <vertAlign val="baseline"/>
        <sz val="10"/>
        <color theme="1"/>
        <name val="Century Gothic"/>
        <family val="2"/>
        <scheme val="none"/>
      </font>
      <numFmt numFmtId="0" formatCode="General"/>
      <fill>
        <patternFill patternType="none">
          <fgColor indexed="64"/>
          <bgColor indexed="65"/>
        </patternFill>
      </fill>
      <protection locked="0" hidden="0"/>
    </dxf>
    <dxf>
      <font>
        <b/>
        <i val="0"/>
        <strike val="0"/>
        <condense val="0"/>
        <extend val="0"/>
        <outline val="0"/>
        <shadow val="0"/>
        <u val="none"/>
        <vertAlign val="baseline"/>
        <sz val="10"/>
        <color rgb="FF175259"/>
        <name val="Century Gothic"/>
        <family val="2"/>
        <scheme val="none"/>
      </font>
      <fill>
        <patternFill patternType="solid">
          <fgColor indexed="64"/>
          <bgColor rgb="FFDEDBC4"/>
        </patternFill>
      </fill>
    </dxf>
    <dxf>
      <font>
        <b val="0"/>
        <i val="0"/>
        <strike val="0"/>
        <condense val="0"/>
        <extend val="0"/>
        <outline val="0"/>
        <shadow val="0"/>
        <u val="none"/>
        <vertAlign val="baseline"/>
        <sz val="10"/>
        <color theme="1"/>
        <name val="Century Gothic"/>
        <family val="2"/>
        <scheme val="none"/>
      </font>
      <numFmt numFmtId="0" formatCode="General"/>
      <fill>
        <patternFill patternType="none">
          <fgColor indexed="64"/>
          <bgColor auto="1"/>
        </patternFill>
      </fill>
      <protection locked="1" hidden="0"/>
    </dxf>
    <dxf>
      <font>
        <b/>
        <strike val="0"/>
        <outline val="0"/>
        <shadow val="0"/>
        <u val="none"/>
        <vertAlign val="baseline"/>
        <sz val="10"/>
        <color rgb="FF175259"/>
        <name val="Century Gothic"/>
        <family val="2"/>
        <scheme val="none"/>
      </font>
      <fill>
        <patternFill patternType="solid">
          <fgColor indexed="64"/>
          <bgColor rgb="FFDEDBC4"/>
        </patternFill>
      </fill>
    </dxf>
    <dxf>
      <border outline="0">
        <top style="thin">
          <color rgb="FF175259"/>
        </top>
      </border>
    </dxf>
    <dxf>
      <font>
        <b val="0"/>
        <i val="0"/>
        <strike val="0"/>
        <condense val="0"/>
        <extend val="0"/>
        <outline val="0"/>
        <shadow val="0"/>
        <u val="none"/>
        <vertAlign val="baseline"/>
        <sz val="10"/>
        <color theme="1"/>
        <name val="Century Gothic"/>
        <family val="2"/>
        <scheme val="none"/>
      </font>
      <fill>
        <patternFill patternType="none">
          <fgColor indexed="64"/>
          <bgColor auto="1"/>
        </patternFill>
      </fill>
      <protection locked="0" hidden="0"/>
    </dxf>
    <dxf>
      <border>
        <bottom style="thin">
          <color rgb="FF175259"/>
        </bottom>
      </border>
    </dxf>
    <dxf>
      <font>
        <b/>
        <i val="0"/>
        <strike val="0"/>
        <condense val="0"/>
        <extend val="0"/>
        <outline val="0"/>
        <shadow val="0"/>
        <u val="none"/>
        <vertAlign val="baseline"/>
        <sz val="10"/>
        <color rgb="FF175259"/>
        <name val="Century Gothic"/>
        <family val="2"/>
        <scheme val="none"/>
      </font>
      <fill>
        <patternFill patternType="solid">
          <fgColor indexed="64"/>
          <bgColor rgb="FFCCDE82"/>
        </patternFill>
      </fill>
      <alignment horizontal="center" vertical="center" textRotation="0" wrapText="1" indent="0" justifyLastLine="0" shrinkToFit="0" readingOrder="0"/>
      <border diagonalUp="0" diagonalDown="0">
        <left/>
        <right/>
        <top/>
        <bottom/>
        <vertical/>
        <horizontal/>
      </border>
    </dxf>
    <dxf>
      <font>
        <b val="0"/>
        <i val="0"/>
        <strike val="0"/>
        <condense val="0"/>
        <extend val="0"/>
        <outline val="0"/>
        <shadow val="0"/>
        <u val="none"/>
        <vertAlign val="baseline"/>
        <sz val="10"/>
        <color theme="1"/>
        <name val="Century Gothic"/>
        <family val="2"/>
        <scheme val="none"/>
      </font>
      <fill>
        <patternFill patternType="none">
          <fgColor indexed="64"/>
          <bgColor indexed="65"/>
        </patternFill>
      </fill>
      <alignment horizontal="general" vertical="center" textRotation="0" wrapText="0" indent="0" justifyLastLine="0" shrinkToFit="0" readingOrder="0"/>
      <protection locked="0" hidden="0"/>
    </dxf>
    <dxf>
      <font>
        <b val="0"/>
        <i val="0"/>
        <strike val="0"/>
        <condense val="0"/>
        <extend val="0"/>
        <outline val="0"/>
        <shadow val="0"/>
        <u val="none"/>
        <vertAlign val="baseline"/>
        <sz val="10"/>
        <color theme="1"/>
        <name val="Century Gothic"/>
        <family val="2"/>
        <scheme val="none"/>
      </font>
      <fill>
        <patternFill patternType="none">
          <fgColor indexed="64"/>
          <bgColor auto="1"/>
        </patternFill>
      </fill>
      <alignment horizontal="general" vertical="center" textRotation="0" wrapText="0" indent="0" justifyLastLine="0" shrinkToFit="0" readingOrder="0"/>
      <protection locked="0" hidden="0"/>
    </dxf>
    <dxf>
      <font>
        <b val="0"/>
        <i val="0"/>
        <strike val="0"/>
        <condense val="0"/>
        <extend val="0"/>
        <outline val="0"/>
        <shadow val="0"/>
        <u val="none"/>
        <vertAlign val="baseline"/>
        <sz val="10"/>
        <color theme="1"/>
        <name val="Century Gothic"/>
        <family val="2"/>
        <scheme val="none"/>
      </font>
      <fill>
        <patternFill patternType="none">
          <fgColor indexed="64"/>
          <bgColor auto="1"/>
        </patternFill>
      </fill>
      <alignment horizontal="general" vertical="center" textRotation="0" wrapText="0" indent="0" justifyLastLine="0" shrinkToFit="0" readingOrder="0"/>
      <protection locked="0" hidden="0"/>
    </dxf>
    <dxf>
      <font>
        <b val="0"/>
        <i val="0"/>
        <strike val="0"/>
        <condense val="0"/>
        <extend val="0"/>
        <outline val="0"/>
        <shadow val="0"/>
        <u val="none"/>
        <vertAlign val="baseline"/>
        <sz val="10"/>
        <color theme="1"/>
        <name val="Century Gothic"/>
        <family val="2"/>
        <scheme val="none"/>
      </font>
      <fill>
        <patternFill patternType="none">
          <fgColor indexed="64"/>
          <bgColor auto="1"/>
        </patternFill>
      </fill>
      <alignment horizontal="general" vertical="center" textRotation="0" wrapText="0" indent="0" justifyLastLine="0" shrinkToFit="0" readingOrder="0"/>
      <protection locked="0" hidden="0"/>
    </dxf>
    <dxf>
      <font>
        <b val="0"/>
        <i val="0"/>
        <strike val="0"/>
        <condense val="0"/>
        <extend val="0"/>
        <outline val="0"/>
        <shadow val="0"/>
        <u val="none"/>
        <vertAlign val="baseline"/>
        <sz val="10"/>
        <color theme="1"/>
        <name val="Century Gothic"/>
        <family val="2"/>
        <scheme val="none"/>
      </font>
      <fill>
        <patternFill patternType="none">
          <fgColor indexed="64"/>
          <bgColor auto="1"/>
        </patternFill>
      </fill>
      <protection locked="0" hidden="0"/>
    </dxf>
    <dxf>
      <font>
        <b val="0"/>
        <i val="0"/>
        <strike val="0"/>
        <condense val="0"/>
        <extend val="0"/>
        <outline val="0"/>
        <shadow val="0"/>
        <u val="none"/>
        <vertAlign val="baseline"/>
        <sz val="10"/>
        <color theme="1"/>
        <name val="Century Gothic"/>
        <family val="2"/>
        <scheme val="none"/>
      </font>
      <fill>
        <patternFill patternType="none">
          <fgColor indexed="64"/>
          <bgColor auto="1"/>
        </patternFill>
      </fill>
      <protection locked="0" hidden="0"/>
    </dxf>
    <dxf>
      <font>
        <b/>
        <strike val="0"/>
        <outline val="0"/>
        <shadow val="0"/>
        <u val="none"/>
        <vertAlign val="baseline"/>
        <sz val="10"/>
        <color rgb="FF175259"/>
        <name val="Century Gothic"/>
        <family val="2"/>
        <scheme val="none"/>
      </font>
      <fill>
        <patternFill patternType="solid">
          <fgColor indexed="64"/>
          <bgColor rgb="FFDEDBC4"/>
        </patternFill>
      </fill>
      <protection locked="1" hidden="1"/>
    </dxf>
    <dxf>
      <border outline="0">
        <top style="thin">
          <color rgb="FF175259"/>
        </top>
      </border>
    </dxf>
    <dxf>
      <font>
        <b val="0"/>
        <i val="0"/>
        <strike val="0"/>
        <condense val="0"/>
        <extend val="0"/>
        <outline val="0"/>
        <shadow val="0"/>
        <u val="none"/>
        <vertAlign val="baseline"/>
        <sz val="10"/>
        <color theme="1"/>
        <name val="Century Gothic"/>
        <family val="2"/>
        <scheme val="none"/>
      </font>
      <fill>
        <patternFill patternType="none">
          <fgColor indexed="64"/>
          <bgColor auto="1"/>
        </patternFill>
      </fill>
      <protection locked="0" hidden="0"/>
    </dxf>
    <dxf>
      <border>
        <bottom style="thin">
          <color rgb="FF175259"/>
        </bottom>
      </border>
    </dxf>
    <dxf>
      <font>
        <b/>
        <i val="0"/>
        <strike val="0"/>
        <condense val="0"/>
        <extend val="0"/>
        <outline val="0"/>
        <shadow val="0"/>
        <u val="none"/>
        <vertAlign val="baseline"/>
        <sz val="10"/>
        <color rgb="FF175259"/>
        <name val="Century Gothic"/>
        <family val="2"/>
        <scheme val="none"/>
      </font>
      <fill>
        <patternFill patternType="solid">
          <fgColor indexed="64"/>
          <bgColor rgb="FFCCDE82"/>
        </patternFill>
      </fill>
      <alignment horizontal="center" vertical="center" textRotation="0" wrapText="1" indent="0" justifyLastLine="0" shrinkToFit="0" readingOrder="0"/>
      <border diagonalUp="0" diagonalDown="0">
        <left/>
        <right/>
        <top/>
        <bottom/>
        <vertical/>
        <horizontal/>
      </border>
      <protection locked="1" hidden="1"/>
    </dxf>
  </dxfs>
  <tableStyles count="0" defaultTableStyle="TableStyleMedium2" defaultPivotStyle="PivotStyleLight16"/>
  <colors>
    <mruColors>
      <color rgb="FFDEDBC4"/>
      <color rgb="FF175259"/>
      <color rgb="FFCCDE82"/>
      <color rgb="FF85C4E3"/>
      <color rgb="FFFF7C80"/>
      <color rgb="FFF53D1C"/>
      <color rgb="FF1A52C2"/>
      <color rgb="FF94BA29"/>
      <color rgb="FFFF9999"/>
      <color rgb="FFFF737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 Id="rId22"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4.png"/></Relationships>
</file>

<file path=xl/drawings/_rels/drawing8.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3</xdr:row>
      <xdr:rowOff>71682</xdr:rowOff>
    </xdr:from>
    <xdr:to>
      <xdr:col>4</xdr:col>
      <xdr:colOff>588733</xdr:colOff>
      <xdr:row>24</xdr:row>
      <xdr:rowOff>20844</xdr:rowOff>
    </xdr:to>
    <xdr:pic>
      <xdr:nvPicPr>
        <xdr:cNvPr id="2" name="Picture 1">
          <a:extLst>
            <a:ext uri="{FF2B5EF4-FFF2-40B4-BE49-F238E27FC236}">
              <a16:creationId xmlns:a16="http://schemas.microsoft.com/office/drawing/2014/main" id="{D85AA4DB-E260-4836-9518-426F6A5EEADA}"/>
            </a:ext>
          </a:extLst>
        </xdr:cNvPr>
        <xdr:cNvPicPr>
          <a:picLocks noChangeAspect="1"/>
        </xdr:cNvPicPr>
      </xdr:nvPicPr>
      <xdr:blipFill>
        <a:blip xmlns:r="http://schemas.openxmlformats.org/officeDocument/2006/relationships" r:embed="rId1"/>
        <a:stretch>
          <a:fillRect/>
        </a:stretch>
      </xdr:blipFill>
      <xdr:spPr>
        <a:xfrm>
          <a:off x="0" y="1176582"/>
          <a:ext cx="3484333" cy="474976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2</xdr:row>
      <xdr:rowOff>81207</xdr:rowOff>
    </xdr:from>
    <xdr:to>
      <xdr:col>4</xdr:col>
      <xdr:colOff>588733</xdr:colOff>
      <xdr:row>14</xdr:row>
      <xdr:rowOff>173244</xdr:rowOff>
    </xdr:to>
    <xdr:pic>
      <xdr:nvPicPr>
        <xdr:cNvPr id="2" name="Picture 1">
          <a:extLst>
            <a:ext uri="{FF2B5EF4-FFF2-40B4-BE49-F238E27FC236}">
              <a16:creationId xmlns:a16="http://schemas.microsoft.com/office/drawing/2014/main" id="{CAC5A41D-5DA0-441E-BE3B-83EAC9FDF7C0}"/>
            </a:ext>
          </a:extLst>
        </xdr:cNvPr>
        <xdr:cNvPicPr>
          <a:picLocks noChangeAspect="1"/>
        </xdr:cNvPicPr>
      </xdr:nvPicPr>
      <xdr:blipFill>
        <a:blip xmlns:r="http://schemas.openxmlformats.org/officeDocument/2006/relationships" r:embed="rId1"/>
        <a:stretch>
          <a:fillRect/>
        </a:stretch>
      </xdr:blipFill>
      <xdr:spPr>
        <a:xfrm>
          <a:off x="0" y="957507"/>
          <a:ext cx="3484333" cy="474976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38100</xdr:colOff>
      <xdr:row>0</xdr:row>
      <xdr:rowOff>109633</xdr:rowOff>
    </xdr:from>
    <xdr:to>
      <xdr:col>1</xdr:col>
      <xdr:colOff>214312</xdr:colOff>
      <xdr:row>2</xdr:row>
      <xdr:rowOff>382939</xdr:rowOff>
    </xdr:to>
    <xdr:pic>
      <xdr:nvPicPr>
        <xdr:cNvPr id="3" name="Imagem 2">
          <a:extLst>
            <a:ext uri="{FF2B5EF4-FFF2-40B4-BE49-F238E27FC236}">
              <a16:creationId xmlns:a16="http://schemas.microsoft.com/office/drawing/2014/main" id="{6C958339-A577-47FE-96C5-161732D4A60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109633"/>
          <a:ext cx="2009775" cy="69663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27516</xdr:colOff>
      <xdr:row>0</xdr:row>
      <xdr:rowOff>0</xdr:rowOff>
    </xdr:from>
    <xdr:to>
      <xdr:col>0</xdr:col>
      <xdr:colOff>1407114</xdr:colOff>
      <xdr:row>2</xdr:row>
      <xdr:rowOff>52740</xdr:rowOff>
    </xdr:to>
    <xdr:pic>
      <xdr:nvPicPr>
        <xdr:cNvPr id="3" name="Imagem 2">
          <a:extLst>
            <a:ext uri="{FF2B5EF4-FFF2-40B4-BE49-F238E27FC236}">
              <a16:creationId xmlns:a16="http://schemas.microsoft.com/office/drawing/2014/main" id="{FA7059D2-B254-4A67-AB58-7829EBAC0A4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516" y="0"/>
          <a:ext cx="1379598" cy="46196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47625</xdr:colOff>
      <xdr:row>0</xdr:row>
      <xdr:rowOff>104775</xdr:rowOff>
    </xdr:from>
    <xdr:to>
      <xdr:col>1</xdr:col>
      <xdr:colOff>598170</xdr:colOff>
      <xdr:row>2</xdr:row>
      <xdr:rowOff>350564</xdr:rowOff>
    </xdr:to>
    <xdr:pic>
      <xdr:nvPicPr>
        <xdr:cNvPr id="4" name="Imagem 3">
          <a:extLst>
            <a:ext uri="{FF2B5EF4-FFF2-40B4-BE49-F238E27FC236}">
              <a16:creationId xmlns:a16="http://schemas.microsoft.com/office/drawing/2014/main" id="{E046E703-7E27-4A1D-8D9B-809F352D79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625" y="104775"/>
          <a:ext cx="2009775" cy="692406"/>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76200</xdr:colOff>
      <xdr:row>0</xdr:row>
      <xdr:rowOff>104775</xdr:rowOff>
    </xdr:from>
    <xdr:to>
      <xdr:col>1</xdr:col>
      <xdr:colOff>1177925</xdr:colOff>
      <xdr:row>2</xdr:row>
      <xdr:rowOff>378081</xdr:rowOff>
    </xdr:to>
    <xdr:pic>
      <xdr:nvPicPr>
        <xdr:cNvPr id="3" name="Imagem 2">
          <a:extLst>
            <a:ext uri="{FF2B5EF4-FFF2-40B4-BE49-F238E27FC236}">
              <a16:creationId xmlns:a16="http://schemas.microsoft.com/office/drawing/2014/main" id="{E41B6E6C-DD79-4B9E-8AB2-BD79591FBDA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 y="104775"/>
          <a:ext cx="2009775" cy="692406"/>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19051</xdr:colOff>
      <xdr:row>0</xdr:row>
      <xdr:rowOff>2044</xdr:rowOff>
    </xdr:from>
    <xdr:to>
      <xdr:col>0</xdr:col>
      <xdr:colOff>1428751</xdr:colOff>
      <xdr:row>2</xdr:row>
      <xdr:rowOff>59088</xdr:rowOff>
    </xdr:to>
    <xdr:pic>
      <xdr:nvPicPr>
        <xdr:cNvPr id="2" name="Imagem 1">
          <a:extLst>
            <a:ext uri="{FF2B5EF4-FFF2-40B4-BE49-F238E27FC236}">
              <a16:creationId xmlns:a16="http://schemas.microsoft.com/office/drawing/2014/main" id="{44EF89EE-7715-4846-A6EA-251E7187334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1" y="2044"/>
          <a:ext cx="1409700" cy="485669"/>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19051</xdr:colOff>
      <xdr:row>0</xdr:row>
      <xdr:rowOff>2044</xdr:rowOff>
    </xdr:from>
    <xdr:to>
      <xdr:col>0</xdr:col>
      <xdr:colOff>1428751</xdr:colOff>
      <xdr:row>2</xdr:row>
      <xdr:rowOff>59088</xdr:rowOff>
    </xdr:to>
    <xdr:pic>
      <xdr:nvPicPr>
        <xdr:cNvPr id="2" name="Imagem 1">
          <a:extLst>
            <a:ext uri="{FF2B5EF4-FFF2-40B4-BE49-F238E27FC236}">
              <a16:creationId xmlns:a16="http://schemas.microsoft.com/office/drawing/2014/main" id="{C099F07B-7DCD-4510-8D94-81A03133FA0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1" y="2044"/>
          <a:ext cx="1409700" cy="48566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P:\Certificate%20Verification%20CoC.xlsx" TargetMode="External"/></Relationships>
</file>

<file path=xl/externalLinks/_rels/externalLink2.xml.rels><?xml version="1.0" encoding="UTF-8" standalone="yes"?>
<Relationships xmlns="http://schemas.openxmlformats.org/package/2006/relationships"><Relationship Id="rId2" Type="http://schemas.microsoft.com/office/2019/04/relationships/externalLinkLongPath" Target="/sites/StandardsAssurance/Shared%20Documents/4.%20Global%20Quality%20of%20Implementation/LATAM/A.Brazil%20and%20South%20America/6.New%20Standard%202020/3.RA%202020%20Templates/Version%201.1/210326_Templates_Groups_v1.1.xlsx?A01376CC" TargetMode="External"/><Relationship Id="rId1" Type="http://schemas.openxmlformats.org/officeDocument/2006/relationships/externalLinkPath" Target="file:///\\A01376CC\210326_Templates_Groups_v1.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mplate"/>
      <sheetName val="Drop Down Lists"/>
      <sheetName val="Miramontes"/>
      <sheetName val="Mubuyu"/>
      <sheetName val="Faz Sacramento"/>
      <sheetName val="Faz Passeio"/>
      <sheetName val="Faz Santa Amelia"/>
      <sheetName val="Kygalanyi Nakanyonyi"/>
      <sheetName val="Kygalanyi Nakanyonyi 2011"/>
      <sheetName val="Faz Helena"/>
      <sheetName val="Faz Igure"/>
      <sheetName val="Sonomoro"/>
      <sheetName val="SAS Planters Association"/>
      <sheetName val="Faz Jacutinga "/>
      <sheetName val="Faz NS de Pompeia - Santa Rosa"/>
      <sheetName val="Faz Esperanca"/>
      <sheetName val="Faz Barra Mansa e Faz Bom Jesus"/>
      <sheetName val="PT. Perkebunan Nusantara XII"/>
      <sheetName val="PT. Indokom Citra Pesada"/>
      <sheetName val="C.A. Caetalera Ubiriki"/>
      <sheetName val="Faz Ouro Verde"/>
      <sheetName val="Faz Laje"/>
      <sheetName val="Faz Gerico"/>
      <sheetName val="Faz Agua Limpa I"/>
      <sheetName val="Faz Imperio"/>
      <sheetName val="Faz Roda d'Agua"/>
      <sheetName val="Faz Alegria"/>
      <sheetName val="Faz Santo Antonio"/>
      <sheetName val="Fazenda Figueirinha"/>
      <sheetName val="Fazenda Casa Nova "/>
      <sheetName val="Fazenda Sao Domingo&amp;Bela Vista"/>
      <sheetName val="CASCAFECO Cruz SAC"/>
      <sheetName val="Faz S. Antonio Si. Ana &amp; Sao J"/>
      <sheetName val="R. Fundo, Meia Lua, Pasto Iria"/>
      <sheetName val="Faz Barreiro"/>
      <sheetName val="Faz Santa Cruz e Mirante"/>
      <sheetName val="Kawa Nzinza"/>
      <sheetName val="Faz Ponte Alta"/>
      <sheetName val="Faz Itaoca"/>
      <sheetName val="Faz Nossa Shra. Aparecida "/>
      <sheetName val="R. Sao Benedito"/>
      <sheetName val="Faz Corrego Dantas e Caete"/>
      <sheetName val="Agro. Restrepo y Jaramillo"/>
      <sheetName val="Faz Sao Francisco"/>
      <sheetName val="Faz Sao Vicente"/>
      <sheetName val="Redo; Agro Restrepo y Jaramillo"/>
      <sheetName val="Faz Lacador "/>
      <sheetName val="Fazenda Casa Nova"/>
      <sheetName val="F. Boa Esp. S. Maria &amp; Fenicia"/>
      <sheetName val="Faz Nova Cintra"/>
      <sheetName val="Faz Pedra Negra"/>
      <sheetName val="Faz Bravinhos e Boa Esperanca"/>
      <sheetName val="Eco Origin Chanchamayo SAC"/>
      <sheetName val="N. Sra. de Fatima 10395"/>
      <sheetName val="Agropecuaria Berlin SAS"/>
      <sheetName val="Naohito Tsuge e Outro"/>
      <sheetName val="Finca La Meseta"/>
      <sheetName val="CV. Aridalta Mandiri"/>
      <sheetName val="Tan Lam 9519"/>
      <sheetName val="Seiva Agroindustrial 9390"/>
      <sheetName val="Faz Sao Jose 11946"/>
      <sheetName val="Faz Zidan 11932"/>
      <sheetName val="Faz Tozan 11346"/>
      <sheetName val="Cadefihuila 11338"/>
      <sheetName val="Caficultora de Manizales 10179"/>
      <sheetName val="Pinchanaki 11200"/>
      <sheetName val="Cherambane 11456"/>
      <sheetName val="Sao Carlos 11910"/>
      <sheetName val="Educampo Amoca 11925"/>
      <sheetName val="Reunidas da Cachoeira 11924"/>
      <sheetName val="N. S. Conceição 11916"/>
      <sheetName val="Fazenda Queixadas 11903"/>
      <sheetName val="Cachoeira da Grama 10036"/>
      <sheetName val="Faz Santa Flora 11894"/>
      <sheetName val="Faz Santa Cecilia 11896"/>
      <sheetName val="Grupo Aliance Copermonte 11955"/>
      <sheetName val="Finca Dona Luna 9947"/>
      <sheetName val="Faz Nova Cintra 10979"/>
      <sheetName val="Grupo 3 11945"/>
      <sheetName val="Faz Cachoeirinha 11947"/>
      <sheetName val="Ninafrance, La Cumplida 8330"/>
      <sheetName val="Thai Hoa Lam Dong 10506"/>
    </sheetNames>
    <sheetDataSet>
      <sheetData sheetId="0"/>
      <sheetData sheetId="1">
        <row r="3">
          <cell r="C3" t="str">
            <v>Africert</v>
          </cell>
        </row>
        <row r="4">
          <cell r="C4" t="str">
            <v>Argencert</v>
          </cell>
        </row>
        <row r="5">
          <cell r="C5" t="str">
            <v>BCS Oko Garantie</v>
          </cell>
        </row>
        <row r="6">
          <cell r="C6" t="str">
            <v>Bioekspert</v>
          </cell>
        </row>
        <row r="7">
          <cell r="C7" t="str">
            <v>Bio Inspecta</v>
          </cell>
        </row>
        <row r="8">
          <cell r="C8" t="str">
            <v>Biolatina</v>
          </cell>
        </row>
        <row r="9">
          <cell r="C9" t="str">
            <v>Biotropico</v>
          </cell>
        </row>
        <row r="10">
          <cell r="C10" t="str">
            <v>Bureau Veritas  
France</v>
          </cell>
        </row>
        <row r="11">
          <cell r="C11" t="str">
            <v>Bureau Veritas 
Cote d'Ivoire</v>
          </cell>
        </row>
        <row r="12">
          <cell r="C12" t="str">
            <v>Bureau Veritas 
Japan</v>
          </cell>
        </row>
        <row r="13">
          <cell r="C13" t="str">
            <v>Café y Calidad</v>
          </cell>
        </row>
        <row r="14">
          <cell r="C14" t="str">
            <v>Cafecontrol</v>
          </cell>
        </row>
        <row r="15">
          <cell r="C15" t="str">
            <v>CERES</v>
          </cell>
        </row>
        <row r="16">
          <cell r="C16" t="str">
            <v>Certisys</v>
          </cell>
        </row>
        <row r="17">
          <cell r="C17" t="str">
            <v>Control Union certifications</v>
          </cell>
        </row>
        <row r="18">
          <cell r="C18" t="str">
            <v>Ecocert France</v>
          </cell>
        </row>
        <row r="19">
          <cell r="C19" t="str">
            <v>Ecocert Colombia</v>
          </cell>
        </row>
        <row r="20">
          <cell r="C20" t="str">
            <v>Ecologica</v>
          </cell>
        </row>
        <row r="21">
          <cell r="C21" t="str">
            <v>FLO CERT South Africa</v>
          </cell>
        </row>
        <row r="22">
          <cell r="C22" t="str">
            <v>GfRs
Gesellschaft fur Ressourcenschutz</v>
          </cell>
        </row>
        <row r="23">
          <cell r="C23" t="str">
            <v>ICEA</v>
          </cell>
        </row>
        <row r="24">
          <cell r="C24" t="str">
            <v xml:space="preserve">IMO Brasil </v>
          </cell>
        </row>
        <row r="25">
          <cell r="C25" t="str">
            <v>IMO Latin America</v>
          </cell>
        </row>
        <row r="26">
          <cell r="C26" t="str">
            <v>IMO Switzerland</v>
          </cell>
        </row>
        <row r="27">
          <cell r="C27" t="str">
            <v>Indocert</v>
          </cell>
        </row>
        <row r="28">
          <cell r="C28" t="str">
            <v>Instituto Comunitario de Certificacion (ICC)</v>
          </cell>
        </row>
        <row r="29">
          <cell r="C29" t="str">
            <v>Instituto Genesis IG Cert</v>
          </cell>
        </row>
        <row r="30">
          <cell r="C30" t="str">
            <v>Isacert</v>
          </cell>
        </row>
        <row r="31">
          <cell r="C31" t="str">
            <v>Kiwa Aranea</v>
          </cell>
        </row>
        <row r="32">
          <cell r="C32" t="str">
            <v>Lacon</v>
          </cell>
        </row>
        <row r="33">
          <cell r="C33" t="str">
            <v>Latcert</v>
          </cell>
        </row>
        <row r="34">
          <cell r="C34" t="str">
            <v>Mayacert</v>
          </cell>
        </row>
        <row r="35">
          <cell r="C35" t="str">
            <v>OCIA</v>
          </cell>
        </row>
        <row r="36">
          <cell r="C36" t="str">
            <v>SGS Argentina</v>
          </cell>
        </row>
        <row r="37">
          <cell r="C37" t="str">
            <v>SGS Brazil</v>
          </cell>
        </row>
        <row r="38">
          <cell r="C38" t="str">
            <v>SGS Japan</v>
          </cell>
        </row>
        <row r="39">
          <cell r="C39" t="str">
            <v>SGS Kenya</v>
          </cell>
        </row>
        <row r="40">
          <cell r="C40" t="str">
            <v>Sri Lanka Standards Institution (SLSI)</v>
          </cell>
        </row>
        <row r="41">
          <cell r="C41" t="str">
            <v>Sustainable Development Services 
SDS, Indonesia</v>
          </cell>
        </row>
        <row r="42">
          <cell r="C42" t="str">
            <v>TANCERT</v>
          </cell>
        </row>
        <row r="43">
          <cell r="C43" t="str">
            <v>TUV Brasil</v>
          </cell>
        </row>
        <row r="44">
          <cell r="C44" t="str">
            <v>TUV Nord - Integra</v>
          </cell>
        </row>
        <row r="45">
          <cell r="C45" t="str">
            <v>TUV Poland</v>
          </cell>
        </row>
        <row r="46">
          <cell r="C46" t="str">
            <v>WQS</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tors"/>
    </sheetNames>
    <sheetDataSet>
      <sheetData sheetId="0" refreshError="1"/>
    </sheetDataSet>
  </externalBook>
</externalLink>
</file>

<file path=xl/persons/person.xml><?xml version="1.0" encoding="utf-8"?>
<personList xmlns="http://schemas.microsoft.com/office/spreadsheetml/2018/threadedcomments" xmlns:x="http://schemas.openxmlformats.org/spreadsheetml/2006/main">
  <person displayName="Martha Djourdjin" id="{72641BAC-FCA6-4555-B34C-C0BAEABF07AF}" userId="S::mdjourdjin@ra.org::c7effdb4-a6a9-41dc-af77-0c5be3315739"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554A270-6589-449D-912E-7AAB2F3FED63}" name="FarmIDApp" displayName="FarmIDApp" ref="A55:F86" totalsRowCount="1" headerRowDxfId="97" dataDxfId="95" totalsRowDxfId="93" headerRowBorderDxfId="96" tableBorderDxfId="94">
  <autoFilter ref="A55:F85" xr:uid="{FDA930F5-8A3B-4473-B117-1746A4E426B9}"/>
  <tableColumns count="6">
    <tableColumn id="1" xr3:uid="{9575666A-D0E3-485D-AB91-BC13FD6A3C00}" name="Site Name" totalsRowFunction="count" dataDxfId="92" totalsRowDxfId="5"/>
    <tableColumn id="6" xr3:uid="{AB980255-27C7-4501-BC35-0FDB0239092E}" name="Site Type" dataDxfId="91" totalsRowDxfId="4"/>
    <tableColumn id="2" xr3:uid="{C1327F19-CDBF-48CC-A5D8-2CD8C0E23F3B}" name="Site National ID" dataDxfId="90" totalsRowDxfId="3"/>
    <tableColumn id="4" xr3:uid="{4F223713-8222-41A0-B9BF-A1E4A880FF8F}" name="City/State" dataDxfId="89" totalsRowDxfId="2"/>
    <tableColumn id="5" xr3:uid="{4626D88F-0DF7-434E-AF41-85F93D608B28}" name="Verification Level of the site _x000a_(From A to E)" dataDxfId="88" totalsRowDxfId="1"/>
    <tableColumn id="3" xr3:uid="{68D82CF0-12A9-491C-A56B-27E12750ECA0}" name="Traceability Level of the site" dataDxfId="87" totalsRowDxfId="0"/>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D8B2E7C4-3CEF-42C2-97AA-222AEB647917}" name="FarmIDWorkers" displayName="FarmIDWorkers" ref="A94:L125" totalsRowCount="1" headerRowDxfId="86" dataDxfId="84" totalsRowDxfId="82" headerRowBorderDxfId="85" tableBorderDxfId="83">
  <autoFilter ref="A94:L124" xr:uid="{029275F4-A0D3-45AA-B444-77E9D567EB19}"/>
  <tableColumns count="12">
    <tableColumn id="1" xr3:uid="{3C793B1B-AB99-46B4-BC59-998DE6BD3FE2}" name="Site Name" dataDxfId="81" totalsRowDxfId="80">
      <calculatedColumnFormula>A56</calculatedColumnFormula>
    </tableColumn>
    <tableColumn id="13" xr3:uid="{4986C3CF-F2E9-4B87-B7D2-4E5251A06587}" name="Permanent Male Workers" totalsRowFunction="sum" dataDxfId="79" totalsRowDxfId="78" totalsRowCellStyle="Comma"/>
    <tableColumn id="14" xr3:uid="{3CA5CB04-0743-4E95-9A6A-E1B6C7E7C517}" name="Permanent Female Workers" totalsRowFunction="sum" dataDxfId="77" totalsRowDxfId="76"/>
    <tableColumn id="2" xr3:uid="{C3DAB229-60C0-4F1C-80A6-9C561AC3E8C6}" name="Temporary Male Workers" totalsRowFunction="sum" dataDxfId="75" totalsRowDxfId="74"/>
    <tableColumn id="4" xr3:uid="{4D7A83C0-A4C5-43B0-9447-EF106E5668D7}" name="Temporary Female Workers" totalsRowFunction="sum" dataDxfId="73" totalsRowDxfId="72"/>
    <tableColumn id="5" xr3:uid="{70A9AF4C-0151-4C15-A79A-7BECC1269369}" name="Migrant Male Workers" totalsRowFunction="sum" dataDxfId="71" totalsRowDxfId="70"/>
    <tableColumn id="6" xr3:uid="{08E16D57-BF7C-426C-BBA3-F727B932F96D}" name="Migrant Female Workers" totalsRowFunction="sum" dataDxfId="69" totalsRowDxfId="68"/>
    <tableColumn id="15" xr3:uid="{CCF37B69-BF21-4A7E-AA7C-3B18238EB2BC}" name="Workers &lt;18 years" totalsRowFunction="sum" dataDxfId="67" totalsRowDxfId="66"/>
    <tableColumn id="16" xr3:uid="{C0D81E16-A32E-42D4-A26E-3D5A1B974BC5}" name="Unionized Workers" totalsRowFunction="sum" dataDxfId="65" totalsRowDxfId="64"/>
    <tableColumn id="17" xr3:uid="{A94CCC6B-66A4-4AD2-BB44-D6A53CB5978E}" name="Name of the Unions" dataDxfId="63" totalsRowDxfId="62"/>
    <tableColumn id="19" xr3:uid="{79A5199E-F378-49EA-91DA-5E26727F2124}" name="# Houses provided to workers" totalsRowFunction="sum" dataDxfId="61" totalsRowDxfId="60"/>
    <tableColumn id="20" xr3:uid="{67573DFA-EA8C-422D-B580-C4D0D2B64E96}" name="Workers living on the site" totalsRowFunction="sum" dataDxfId="59" totalsRowDxfId="58"/>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9BC0C794-2704-41DF-A9A2-524D688FA875}" name="AuditAgenda" displayName="AuditAgenda" ref="A89:E134" totalsRowShown="0" headerRowDxfId="57" dataDxfId="56">
  <autoFilter ref="A89:E134" xr:uid="{2F3BEF45-CDDD-4792-A692-2C2468994074}"/>
  <tableColumns count="5">
    <tableColumn id="1" xr3:uid="{D1DD5489-DC73-4A31-AAE0-4F790C20F50A}" name="Date" dataDxfId="55"/>
    <tableColumn id="2" xr3:uid="{110905B0-F922-40B6-8A55-B4EBFC4BB66D}" name="Time_x000a_(Start time - End Time)" dataDxfId="54"/>
    <tableColumn id="5" xr3:uid="{936DB682-C4E7-4114-9088-09EA04980FA4}" name="Responsible_x000a_(in charge of execution)" dataDxfId="53"/>
    <tableColumn id="7" xr3:uid="{B775C698-1207-4C45-BC33-2946A08A777B}" name="Activity_x000a_(Describe the details of the auditing activities to be done separated by Chapter, type of verification and responsible)" dataDxfId="52"/>
    <tableColumn id="11" xr3:uid="{9A9AE417-F9B9-4C81-A369-0065C7E4A53D}" name="Remarks" dataDxfId="51"/>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16D8819E-7A97-4660-8BBB-36CE2377B997}" name="Lawsuits" displayName="Lawsuits" ref="A10:F500" totalsRowShown="0" headerRowDxfId="50" dataDxfId="49" tableBorderDxfId="48">
  <autoFilter ref="A10:F500" xr:uid="{5DC69171-0295-4135-AF29-582CEB87B584}"/>
  <tableColumns count="6">
    <tableColumn id="1" xr3:uid="{3C9884A1-67CF-4261-809C-F909294326E0}" name="Location (Forum)" dataDxfId="47"/>
    <tableColumn id="2" xr3:uid="{DA8D108E-C925-4D0A-B3DA-245715D6B1E1}" name="Nº of Lawsuit/Resolution" dataDxfId="46"/>
    <tableColumn id="3" xr3:uid="{5E36F01F-0F0D-4EB4-8A01-F4C10213B56D}" name="Status" dataDxfId="45"/>
    <tableColumn id="4" xr3:uid="{A4C2284F-4FFA-439C-AFBB-D63DA14A7319}" name="Topic of the Lawsuit" dataDxfId="44"/>
    <tableColumn id="5" xr3:uid="{4A447C6A-76CA-44E7-8D37-AC6628A2CBA7}" name="Severity" dataDxfId="43"/>
    <tableColumn id="6" xr3:uid="{EE7FBC0C-8B7F-41B3-A67D-C2E06C614F59}" name="Date of opening" dataDxfId="42"/>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296A732-74B5-4CC3-8033-CD5AF79DE9F9}" name="SampleDisc" displayName="SampleDisc" ref="A38:E348" headerRowDxfId="41" dataDxfId="40" totalsRowDxfId="38" tableBorderDxfId="39">
  <autoFilter ref="A38:E348" xr:uid="{EA28B547-9115-488D-AD29-8F33A8D49097}">
    <filterColumn colId="0" hiddenButton="1"/>
    <filterColumn colId="1" hiddenButton="1"/>
    <filterColumn colId="2" hiddenButton="1"/>
    <filterColumn colId="3" hiddenButton="1"/>
    <filterColumn colId="4" hiddenButton="1"/>
  </autoFilter>
  <tableColumns count="5">
    <tableColumn id="1" xr3:uid="{03E34F12-819F-4671-B7D5-1DCEC48FB33F}" name="Name" totalsRowLabel="Total" dataDxfId="37" totalsRowDxfId="36"/>
    <tableColumn id="2" xr3:uid="{277848A7-6D10-4ED6-8237-A9744E31C67D}" name="Internal ID Number" dataDxfId="35" totalsRowDxfId="34"/>
    <tableColumn id="4" xr3:uid="{9E50AE87-19BA-4D8B-B669-5E5498E820A6}" name="Type" dataDxfId="33" totalsRowDxfId="32"/>
    <tableColumn id="5" xr3:uid="{2323718E-0B3E-4333-9909-2D2E181EC321}" name="Sampling Type" dataDxfId="31" totalsRowDxfId="30"/>
    <tableColumn id="8" xr3:uid="{86D5FFFC-7B78-4F98-80F1-C100FBC5D382}" name="If increase, _x000a_justification" totalsRowFunction="count" dataDxfId="29" totalsRowDxfId="28"/>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C174" dT="2021-01-28T18:21:27.89" personId="{72641BAC-FCA6-4555-B34C-C0BAEABF07AF}" id="{15CD8E4B-719A-4A17-AF03-714F1F4E5EEA}">
    <text>Is this the same as Chilli or another crop? If it's the same, then add Other chilli as a variety!</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table" Target="../tables/table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701150-596E-4E57-83AA-7FC9D9F439CE}">
  <sheetPr codeName="Sheet1">
    <tabColor rgb="FF175259"/>
  </sheetPr>
  <dimension ref="A1:M34"/>
  <sheetViews>
    <sheetView showGridLines="0" showWhiteSpace="0" topLeftCell="D1" zoomScaleNormal="100" workbookViewId="0">
      <selection activeCell="F23" sqref="F23:M23"/>
    </sheetView>
  </sheetViews>
  <sheetFormatPr defaultColWidth="10.81640625" defaultRowHeight="14.5" x14ac:dyDescent="0.35"/>
  <cols>
    <col min="6" max="6" width="11.81640625" customWidth="1"/>
    <col min="7" max="7" width="11.7265625" customWidth="1"/>
  </cols>
  <sheetData>
    <row r="1" spans="1:13" ht="44" x14ac:dyDescent="0.35">
      <c r="A1" s="92" t="s">
        <v>0</v>
      </c>
    </row>
    <row r="2" spans="1:13" ht="24.5" x14ac:dyDescent="0.35">
      <c r="A2" s="98" t="s">
        <v>1</v>
      </c>
      <c r="B2" s="1"/>
      <c r="C2" s="1"/>
      <c r="D2" s="1"/>
      <c r="E2" s="1"/>
      <c r="F2" s="1"/>
      <c r="G2" s="1"/>
      <c r="H2" s="1"/>
      <c r="I2" s="1"/>
      <c r="J2" s="1"/>
      <c r="K2" s="1"/>
    </row>
    <row r="3" spans="1:13" ht="18" x14ac:dyDescent="0.35">
      <c r="A3" s="93" t="s">
        <v>2</v>
      </c>
      <c r="B3" s="93">
        <f>L14</f>
        <v>2.1</v>
      </c>
    </row>
    <row r="4" spans="1:13" ht="16" customHeight="1" x14ac:dyDescent="0.35">
      <c r="F4" s="94" t="s">
        <v>3</v>
      </c>
    </row>
    <row r="5" spans="1:13" ht="18" x14ac:dyDescent="0.35">
      <c r="A5" s="93"/>
      <c r="F5" s="420" t="s">
        <v>4</v>
      </c>
      <c r="G5" s="420"/>
      <c r="H5" s="420"/>
      <c r="I5" s="420"/>
      <c r="J5" s="420"/>
      <c r="K5" s="420"/>
      <c r="L5" s="420"/>
      <c r="M5" s="420"/>
    </row>
    <row r="6" spans="1:13" x14ac:dyDescent="0.35">
      <c r="F6" s="420"/>
      <c r="G6" s="420"/>
      <c r="H6" s="420"/>
      <c r="I6" s="420"/>
      <c r="J6" s="420"/>
      <c r="K6" s="420"/>
      <c r="L6" s="420"/>
      <c r="M6" s="420"/>
    </row>
    <row r="7" spans="1:13" x14ac:dyDescent="0.35">
      <c r="F7" s="420"/>
      <c r="G7" s="420"/>
      <c r="H7" s="420"/>
      <c r="I7" s="420"/>
      <c r="J7" s="420"/>
      <c r="K7" s="420"/>
      <c r="L7" s="420"/>
      <c r="M7" s="420"/>
    </row>
    <row r="8" spans="1:13" x14ac:dyDescent="0.35">
      <c r="F8" s="420"/>
      <c r="G8" s="420"/>
      <c r="H8" s="420"/>
      <c r="I8" s="420"/>
      <c r="J8" s="420"/>
      <c r="K8" s="420"/>
      <c r="L8" s="420"/>
      <c r="M8" s="420"/>
    </row>
    <row r="9" spans="1:13" ht="16" customHeight="1" x14ac:dyDescent="0.35">
      <c r="F9" s="94" t="s">
        <v>5</v>
      </c>
    </row>
    <row r="10" spans="1:13" ht="16" customHeight="1" x14ac:dyDescent="0.35">
      <c r="F10" s="421" t="s">
        <v>6</v>
      </c>
      <c r="G10" s="421"/>
      <c r="H10" s="421"/>
      <c r="I10" s="421"/>
      <c r="J10" s="421"/>
      <c r="K10" s="421"/>
      <c r="L10" s="421"/>
      <c r="M10" s="421"/>
    </row>
    <row r="11" spans="1:13" ht="16" customHeight="1" x14ac:dyDescent="0.35">
      <c r="F11" s="421"/>
      <c r="G11" s="421"/>
      <c r="H11" s="421"/>
      <c r="I11" s="421"/>
      <c r="J11" s="421"/>
      <c r="K11" s="421"/>
      <c r="L11" s="421"/>
      <c r="M11" s="421"/>
    </row>
    <row r="12" spans="1:13" ht="16" customHeight="1" x14ac:dyDescent="0.35">
      <c r="F12" s="95"/>
      <c r="G12" s="95"/>
      <c r="H12" s="95"/>
      <c r="I12" s="95"/>
      <c r="J12" s="95"/>
      <c r="K12" s="95"/>
      <c r="L12" s="95"/>
      <c r="M12" s="95"/>
    </row>
    <row r="13" spans="1:13" ht="18.649999999999999" customHeight="1" x14ac:dyDescent="0.35">
      <c r="F13" s="407" t="s">
        <v>7</v>
      </c>
      <c r="G13" s="422"/>
      <c r="H13" s="422"/>
      <c r="I13" s="422"/>
      <c r="J13" s="423" t="s">
        <v>8</v>
      </c>
      <c r="K13" s="423"/>
      <c r="L13" s="423" t="s">
        <v>9</v>
      </c>
      <c r="M13" s="423"/>
    </row>
    <row r="14" spans="1:13" ht="30" customHeight="1" x14ac:dyDescent="0.35">
      <c r="F14" s="419" t="str">
        <f>A2</f>
        <v>Certification Application Form (CAF) - Supply Chain Certification</v>
      </c>
      <c r="G14" s="419"/>
      <c r="H14" s="419"/>
      <c r="I14" s="419"/>
      <c r="J14" s="419" t="s">
        <v>1104</v>
      </c>
      <c r="K14" s="419"/>
      <c r="L14" s="419">
        <v>2.1</v>
      </c>
      <c r="M14" s="419"/>
    </row>
    <row r="15" spans="1:13" s="45" customFormat="1" ht="18.649999999999999" customHeight="1" x14ac:dyDescent="0.35">
      <c r="F15" s="416" t="s">
        <v>10</v>
      </c>
      <c r="G15" s="416"/>
      <c r="H15" s="417" t="s">
        <v>11</v>
      </c>
      <c r="I15" s="417"/>
      <c r="J15" s="407" t="s">
        <v>12</v>
      </c>
      <c r="K15" s="407"/>
      <c r="L15" s="407" t="s">
        <v>13</v>
      </c>
      <c r="M15" s="407"/>
    </row>
    <row r="16" spans="1:13" ht="18.649999999999999" customHeight="1" x14ac:dyDescent="0.35">
      <c r="F16" s="418">
        <v>44354</v>
      </c>
      <c r="G16" s="418"/>
      <c r="H16" s="418">
        <v>45139</v>
      </c>
      <c r="I16" s="418"/>
      <c r="J16" s="418">
        <v>45170</v>
      </c>
      <c r="K16" s="418"/>
      <c r="L16" s="408" t="s">
        <v>14</v>
      </c>
      <c r="M16" s="408"/>
    </row>
    <row r="17" spans="1:13" ht="18.649999999999999" customHeight="1" x14ac:dyDescent="0.35">
      <c r="F17" s="407" t="s">
        <v>15</v>
      </c>
      <c r="G17" s="407"/>
      <c r="H17" s="407"/>
      <c r="I17" s="407"/>
      <c r="J17" s="407" t="s">
        <v>16</v>
      </c>
      <c r="K17" s="407"/>
      <c r="L17" s="407"/>
      <c r="M17" s="407"/>
    </row>
    <row r="18" spans="1:13" ht="26.5" customHeight="1" x14ac:dyDescent="0.35">
      <c r="F18" s="408" t="s">
        <v>17</v>
      </c>
      <c r="G18" s="408"/>
      <c r="H18" s="408"/>
      <c r="I18" s="408"/>
      <c r="J18" s="408" t="s">
        <v>18</v>
      </c>
      <c r="K18" s="408"/>
      <c r="L18" s="408"/>
      <c r="M18" s="408"/>
    </row>
    <row r="19" spans="1:13" ht="18.649999999999999" customHeight="1" x14ac:dyDescent="0.35">
      <c r="F19" s="407" t="s">
        <v>19</v>
      </c>
      <c r="G19" s="407"/>
      <c r="H19" s="407"/>
      <c r="I19" s="407"/>
      <c r="J19" s="407"/>
      <c r="K19" s="407"/>
      <c r="L19" s="407"/>
      <c r="M19" s="407"/>
    </row>
    <row r="20" spans="1:13" ht="18.649999999999999" customHeight="1" x14ac:dyDescent="0.35">
      <c r="F20" s="410" t="s">
        <v>1105</v>
      </c>
      <c r="G20" s="411"/>
      <c r="H20" s="411"/>
      <c r="I20" s="411"/>
      <c r="J20" s="411"/>
      <c r="K20" s="411"/>
      <c r="L20" s="411"/>
      <c r="M20" s="412"/>
    </row>
    <row r="21" spans="1:13" ht="18.649999999999999" customHeight="1" x14ac:dyDescent="0.35">
      <c r="F21" s="413"/>
      <c r="G21" s="414"/>
      <c r="H21" s="414"/>
      <c r="I21" s="414"/>
      <c r="J21" s="414"/>
      <c r="K21" s="414"/>
      <c r="L21" s="414"/>
      <c r="M21" s="415"/>
    </row>
    <row r="22" spans="1:13" ht="18.649999999999999" customHeight="1" x14ac:dyDescent="0.35">
      <c r="F22" s="407" t="s">
        <v>20</v>
      </c>
      <c r="G22" s="407"/>
      <c r="H22" s="407"/>
      <c r="I22" s="407"/>
      <c r="J22" s="407"/>
      <c r="K22" s="407"/>
      <c r="L22" s="407"/>
      <c r="M22" s="407"/>
    </row>
    <row r="23" spans="1:13" ht="18.649999999999999" customHeight="1" x14ac:dyDescent="0.35">
      <c r="F23" s="408" t="s">
        <v>21</v>
      </c>
      <c r="G23" s="408"/>
      <c r="H23" s="408"/>
      <c r="I23" s="408"/>
      <c r="J23" s="408"/>
      <c r="K23" s="408"/>
      <c r="L23" s="408"/>
      <c r="M23" s="408"/>
    </row>
    <row r="24" spans="1:13" ht="18.649999999999999" customHeight="1" x14ac:dyDescent="0.35">
      <c r="F24" s="407" t="s">
        <v>22</v>
      </c>
      <c r="G24" s="407"/>
      <c r="H24" s="407"/>
      <c r="I24" s="407"/>
      <c r="J24" s="407"/>
      <c r="K24" s="407"/>
      <c r="L24" s="407"/>
      <c r="M24" s="407"/>
    </row>
    <row r="25" spans="1:13" ht="18.649999999999999" customHeight="1" x14ac:dyDescent="0.35">
      <c r="F25" s="408" t="s">
        <v>23</v>
      </c>
      <c r="G25" s="408"/>
      <c r="H25" s="408"/>
      <c r="I25" s="408"/>
      <c r="J25" s="408"/>
      <c r="K25" s="408"/>
      <c r="L25" s="408"/>
      <c r="M25" s="408"/>
    </row>
    <row r="26" spans="1:13" ht="18.649999999999999" customHeight="1" x14ac:dyDescent="0.35">
      <c r="F26" s="407" t="s">
        <v>24</v>
      </c>
      <c r="G26" s="407"/>
      <c r="H26" s="407"/>
      <c r="I26" s="407"/>
      <c r="J26" s="407"/>
      <c r="K26" s="407"/>
      <c r="L26" s="407"/>
      <c r="M26" s="407"/>
    </row>
    <row r="27" spans="1:13" ht="18.649999999999999" customHeight="1" x14ac:dyDescent="0.35">
      <c r="F27" s="408" t="s">
        <v>25</v>
      </c>
      <c r="G27" s="408"/>
      <c r="H27" s="408"/>
      <c r="I27" s="408"/>
      <c r="J27" s="408"/>
      <c r="K27" s="408"/>
      <c r="L27" s="408"/>
      <c r="M27" s="408"/>
    </row>
    <row r="28" spans="1:13" ht="18.649999999999999" customHeight="1" x14ac:dyDescent="0.35">
      <c r="F28" s="407" t="s">
        <v>26</v>
      </c>
      <c r="G28" s="407"/>
      <c r="H28" s="407"/>
      <c r="I28" s="407"/>
      <c r="J28" s="407" t="s">
        <v>27</v>
      </c>
      <c r="K28" s="407"/>
      <c r="L28" s="407"/>
      <c r="M28" s="407"/>
    </row>
    <row r="29" spans="1:13" ht="18.75" customHeight="1" x14ac:dyDescent="0.35">
      <c r="A29" s="96" t="s">
        <v>28</v>
      </c>
      <c r="F29" s="408" t="s">
        <v>29</v>
      </c>
      <c r="G29" s="408"/>
      <c r="H29" s="408"/>
      <c r="I29" s="408"/>
      <c r="J29" s="408" t="s">
        <v>30</v>
      </c>
      <c r="K29" s="408"/>
      <c r="L29" s="408"/>
      <c r="M29" s="408"/>
    </row>
    <row r="30" spans="1:13" ht="21" customHeight="1" x14ac:dyDescent="0.35">
      <c r="F30" s="408"/>
      <c r="G30" s="408"/>
      <c r="H30" s="408"/>
      <c r="I30" s="408"/>
      <c r="J30" s="408"/>
      <c r="K30" s="408"/>
      <c r="L30" s="408"/>
      <c r="M30" s="408"/>
    </row>
    <row r="31" spans="1:13" x14ac:dyDescent="0.35">
      <c r="A31" s="110" t="str">
        <f>J14</f>
        <v>SA-F-GA-5-V2.1</v>
      </c>
    </row>
    <row r="32" spans="1:13" ht="14.5" customHeight="1" x14ac:dyDescent="0.35">
      <c r="F32" s="409" t="s">
        <v>31</v>
      </c>
      <c r="G32" s="409"/>
      <c r="H32" s="409"/>
      <c r="I32" s="409"/>
      <c r="J32" s="409"/>
      <c r="K32" s="409"/>
      <c r="L32" s="409"/>
      <c r="M32" s="409"/>
    </row>
    <row r="33" spans="6:13" x14ac:dyDescent="0.35">
      <c r="F33" s="409"/>
      <c r="G33" s="409"/>
      <c r="H33" s="409"/>
      <c r="I33" s="409"/>
      <c r="J33" s="409"/>
      <c r="K33" s="409"/>
      <c r="L33" s="409"/>
      <c r="M33" s="409"/>
    </row>
    <row r="34" spans="6:13" x14ac:dyDescent="0.35">
      <c r="F34" s="11"/>
    </row>
  </sheetData>
  <sheetProtection algorithmName="SHA-512" hashValue="mN/9obDAEnFInu3cEYWDxpWTH89tN//kwb/LJNLIV88qoF2LPHrP98CV6C4m88hKoiAFPW7RXl0S8Q0fWRhiKw==" saltValue="NpOfnIhHkNBn6dIQBk7MsQ==" spinCount="100000" sheet="1" objects="1" scenarios="1"/>
  <mergeCells count="33">
    <mergeCell ref="F14:I14"/>
    <mergeCell ref="J14:K14"/>
    <mergeCell ref="L14:M14"/>
    <mergeCell ref="F5:M8"/>
    <mergeCell ref="F10:M11"/>
    <mergeCell ref="F13:I13"/>
    <mergeCell ref="J13:K13"/>
    <mergeCell ref="L13:M13"/>
    <mergeCell ref="F15:G15"/>
    <mergeCell ref="H15:I15"/>
    <mergeCell ref="J15:K15"/>
    <mergeCell ref="L15:M15"/>
    <mergeCell ref="F16:G16"/>
    <mergeCell ref="H16:I16"/>
    <mergeCell ref="J16:K16"/>
    <mergeCell ref="L16:M16"/>
    <mergeCell ref="F27:M27"/>
    <mergeCell ref="F17:I17"/>
    <mergeCell ref="J17:M17"/>
    <mergeCell ref="F18:I18"/>
    <mergeCell ref="J18:M18"/>
    <mergeCell ref="F19:M19"/>
    <mergeCell ref="F20:M21"/>
    <mergeCell ref="F22:M22"/>
    <mergeCell ref="F23:M23"/>
    <mergeCell ref="F24:M24"/>
    <mergeCell ref="F25:M25"/>
    <mergeCell ref="F26:M26"/>
    <mergeCell ref="F28:I28"/>
    <mergeCell ref="J28:M28"/>
    <mergeCell ref="F29:I30"/>
    <mergeCell ref="J29:M30"/>
    <mergeCell ref="F32:M33"/>
  </mergeCells>
  <pageMargins left="0.7" right="0.7" top="0.75" bottom="0.75" header="0.3" footer="0.3"/>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755ED1-C63E-47C1-B09A-FDC263962794}">
  <sheetPr codeName="Sheet2">
    <tabColor rgb="FF175259"/>
  </sheetPr>
  <dimension ref="A1:O34"/>
  <sheetViews>
    <sheetView showGridLines="0" showWhiteSpace="0" zoomScale="90" zoomScaleNormal="90" workbookViewId="0"/>
  </sheetViews>
  <sheetFormatPr defaultColWidth="10.81640625" defaultRowHeight="14.5" x14ac:dyDescent="0.35"/>
  <cols>
    <col min="1" max="4" width="10.81640625" style="1"/>
    <col min="5" max="5" width="10.81640625" style="112"/>
    <col min="6" max="6" width="15.26953125" style="112" customWidth="1"/>
    <col min="7" max="7" width="11.7265625" style="112" customWidth="1"/>
    <col min="8" max="10" width="10.81640625" style="112"/>
    <col min="11" max="11" width="19.26953125" style="112" customWidth="1"/>
    <col min="12" max="12" width="10.81640625" style="112"/>
    <col min="13" max="13" width="23.453125" style="112" customWidth="1"/>
    <col min="14" max="14" width="15.54296875" style="112" customWidth="1"/>
    <col min="15" max="15" width="10.81640625" style="113"/>
  </cols>
  <sheetData>
    <row r="1" spans="1:15" ht="39" customHeight="1" x14ac:dyDescent="0.35">
      <c r="A1" s="97" t="s">
        <v>32</v>
      </c>
    </row>
    <row r="2" spans="1:15" ht="25.5" customHeight="1" x14ac:dyDescent="0.35">
      <c r="A2" s="98" t="s">
        <v>33</v>
      </c>
      <c r="F2" s="426" t="s">
        <v>34</v>
      </c>
      <c r="G2" s="427"/>
      <c r="H2" s="427"/>
      <c r="I2" s="427"/>
      <c r="J2" s="427"/>
      <c r="K2" s="427"/>
      <c r="L2" s="427"/>
      <c r="M2" s="427"/>
      <c r="N2" s="428"/>
    </row>
    <row r="3" spans="1:15" ht="59.25" customHeight="1" x14ac:dyDescent="0.35">
      <c r="A3" s="99"/>
      <c r="F3" s="429"/>
      <c r="G3" s="430"/>
      <c r="H3" s="430"/>
      <c r="I3" s="430"/>
      <c r="J3" s="430"/>
      <c r="K3" s="430"/>
      <c r="L3" s="430"/>
      <c r="M3" s="430"/>
      <c r="N3" s="431"/>
    </row>
    <row r="4" spans="1:15" ht="16" customHeight="1" x14ac:dyDescent="0.35">
      <c r="F4" s="100"/>
    </row>
    <row r="5" spans="1:15" ht="72" customHeight="1" x14ac:dyDescent="0.35">
      <c r="A5" s="99"/>
      <c r="F5" s="440" t="s">
        <v>35</v>
      </c>
      <c r="G5" s="441"/>
      <c r="H5" s="441"/>
      <c r="I5" s="441"/>
      <c r="J5" s="441"/>
      <c r="K5" s="441"/>
      <c r="L5" s="441"/>
      <c r="M5" s="424" t="s">
        <v>36</v>
      </c>
      <c r="N5" s="425"/>
    </row>
    <row r="6" spans="1:15" x14ac:dyDescent="0.35">
      <c r="F6" s="101"/>
      <c r="G6" s="101"/>
      <c r="H6" s="101"/>
      <c r="I6" s="101"/>
      <c r="J6" s="101"/>
      <c r="K6" s="101"/>
      <c r="L6" s="101"/>
    </row>
    <row r="7" spans="1:15" ht="43.5" customHeight="1" x14ac:dyDescent="0.35">
      <c r="F7" s="432" t="s">
        <v>37</v>
      </c>
      <c r="G7" s="433"/>
      <c r="H7" s="433"/>
      <c r="I7" s="433"/>
      <c r="J7" s="433"/>
      <c r="K7" s="433"/>
      <c r="L7" s="433"/>
      <c r="M7" s="436" t="s">
        <v>38</v>
      </c>
      <c r="N7" s="437"/>
    </row>
    <row r="8" spans="1:15" ht="53.25" customHeight="1" x14ac:dyDescent="0.35">
      <c r="F8" s="434"/>
      <c r="G8" s="435"/>
      <c r="H8" s="435"/>
      <c r="I8" s="435"/>
      <c r="J8" s="435"/>
      <c r="K8" s="435"/>
      <c r="L8" s="435"/>
      <c r="M8" s="438" t="s">
        <v>39</v>
      </c>
      <c r="N8" s="439"/>
    </row>
    <row r="9" spans="1:15" ht="16" customHeight="1" x14ac:dyDescent="0.35">
      <c r="F9" s="102"/>
      <c r="G9" s="6"/>
      <c r="H9" s="102"/>
      <c r="I9" s="102"/>
      <c r="J9" s="102"/>
      <c r="K9" s="102"/>
      <c r="L9" s="102"/>
    </row>
    <row r="10" spans="1:15" ht="16" customHeight="1" x14ac:dyDescent="0.35">
      <c r="F10" s="102"/>
      <c r="G10" s="102"/>
      <c r="H10" s="102"/>
      <c r="I10" s="102"/>
      <c r="J10" s="102"/>
      <c r="K10" s="102"/>
      <c r="L10" s="102"/>
    </row>
    <row r="11" spans="1:15" ht="16" customHeight="1" x14ac:dyDescent="0.35">
      <c r="F11" s="103"/>
      <c r="G11" s="103"/>
      <c r="H11" s="103"/>
      <c r="I11" s="103"/>
      <c r="J11" s="103"/>
      <c r="K11" s="103"/>
      <c r="L11" s="103"/>
    </row>
    <row r="12" spans="1:15" ht="18.649999999999999" customHeight="1" x14ac:dyDescent="0.35">
      <c r="F12" s="104"/>
      <c r="G12" s="102"/>
      <c r="H12" s="102"/>
      <c r="I12" s="102"/>
      <c r="J12" s="105"/>
      <c r="K12" s="105"/>
      <c r="L12" s="105"/>
    </row>
    <row r="13" spans="1:15" ht="23.5" customHeight="1" x14ac:dyDescent="0.35">
      <c r="F13" s="26"/>
      <c r="G13" s="26"/>
      <c r="H13" s="26"/>
      <c r="I13" s="26"/>
      <c r="J13" s="26"/>
      <c r="K13" s="26"/>
      <c r="L13" s="26"/>
    </row>
    <row r="14" spans="1:15" s="45" customFormat="1" ht="18.649999999999999" customHeight="1" x14ac:dyDescent="0.35">
      <c r="A14" s="35"/>
      <c r="B14" s="35"/>
      <c r="C14" s="35"/>
      <c r="D14" s="35"/>
      <c r="E14" s="114"/>
      <c r="F14" s="104"/>
      <c r="G14" s="104"/>
      <c r="H14" s="106"/>
      <c r="I14" s="106"/>
      <c r="J14" s="104"/>
      <c r="K14" s="104"/>
      <c r="L14" s="104"/>
      <c r="M14" s="114"/>
      <c r="N14" s="114"/>
      <c r="O14" s="115"/>
    </row>
    <row r="15" spans="1:15" ht="18.649999999999999" customHeight="1" x14ac:dyDescent="0.35">
      <c r="F15" s="26"/>
      <c r="G15" s="26"/>
      <c r="H15" s="107"/>
      <c r="I15" s="26"/>
      <c r="J15" s="26"/>
      <c r="K15" s="26"/>
      <c r="L15" s="26"/>
    </row>
    <row r="16" spans="1:15" ht="18.649999999999999" customHeight="1" x14ac:dyDescent="0.35">
      <c r="F16" s="104"/>
      <c r="G16" s="104"/>
      <c r="H16" s="104"/>
      <c r="I16" s="104"/>
      <c r="J16" s="104"/>
      <c r="K16" s="104"/>
      <c r="L16" s="104"/>
    </row>
    <row r="17" spans="1:12" ht="26.5" customHeight="1" x14ac:dyDescent="0.35">
      <c r="F17" s="108"/>
      <c r="G17" s="108"/>
      <c r="H17" s="108"/>
      <c r="I17" s="108"/>
      <c r="J17" s="108"/>
      <c r="K17" s="108"/>
      <c r="L17" s="108"/>
    </row>
    <row r="18" spans="1:12" ht="18.649999999999999" customHeight="1" x14ac:dyDescent="0.35">
      <c r="F18" s="104"/>
      <c r="G18" s="104"/>
      <c r="H18" s="104"/>
      <c r="I18" s="104"/>
      <c r="J18" s="104"/>
      <c r="K18" s="104"/>
      <c r="L18" s="104"/>
    </row>
    <row r="19" spans="1:12" ht="18.649999999999999" customHeight="1" x14ac:dyDescent="0.35">
      <c r="F19" s="108"/>
      <c r="G19" s="108"/>
      <c r="H19" s="108"/>
      <c r="I19" s="108"/>
      <c r="J19" s="108"/>
      <c r="K19" s="108"/>
      <c r="L19" s="108"/>
    </row>
    <row r="20" spans="1:12" ht="18.649999999999999" customHeight="1" x14ac:dyDescent="0.35">
      <c r="F20" s="108"/>
      <c r="G20" s="108"/>
      <c r="H20" s="108"/>
      <c r="I20" s="108"/>
      <c r="J20" s="108"/>
      <c r="K20" s="108"/>
      <c r="L20" s="108"/>
    </row>
    <row r="21" spans="1:12" ht="18.649999999999999" customHeight="1" x14ac:dyDescent="0.35">
      <c r="F21" s="108"/>
      <c r="G21" s="108"/>
      <c r="H21" s="108"/>
      <c r="I21" s="108"/>
      <c r="J21" s="108"/>
      <c r="K21" s="108"/>
      <c r="L21" s="108"/>
    </row>
    <row r="22" spans="1:12" ht="18.649999999999999" customHeight="1" x14ac:dyDescent="0.35">
      <c r="F22" s="104"/>
      <c r="G22" s="104"/>
      <c r="H22" s="104"/>
      <c r="I22" s="104"/>
      <c r="J22" s="104"/>
      <c r="K22" s="104"/>
      <c r="L22" s="104"/>
    </row>
    <row r="23" spans="1:12" ht="18.649999999999999" customHeight="1" x14ac:dyDescent="0.35">
      <c r="F23" s="26"/>
      <c r="G23" s="26"/>
      <c r="H23" s="26"/>
      <c r="I23" s="26"/>
      <c r="J23" s="26"/>
      <c r="K23" s="26"/>
      <c r="L23" s="26"/>
    </row>
    <row r="24" spans="1:12" ht="18.649999999999999" customHeight="1" x14ac:dyDescent="0.35">
      <c r="F24" s="104"/>
      <c r="G24" s="104"/>
      <c r="H24" s="104"/>
      <c r="I24" s="104"/>
      <c r="J24" s="104"/>
      <c r="K24" s="104"/>
      <c r="L24" s="104"/>
    </row>
    <row r="25" spans="1:12" ht="18.649999999999999" customHeight="1" x14ac:dyDescent="0.35">
      <c r="F25" s="26"/>
      <c r="G25" s="26"/>
      <c r="H25" s="26"/>
      <c r="I25" s="26"/>
      <c r="J25" s="26"/>
      <c r="K25" s="26"/>
      <c r="L25" s="26"/>
    </row>
    <row r="26" spans="1:12" ht="18.649999999999999" customHeight="1" x14ac:dyDescent="0.35">
      <c r="F26" s="104"/>
      <c r="G26" s="104"/>
      <c r="H26" s="104"/>
      <c r="I26" s="104"/>
      <c r="J26" s="104"/>
      <c r="K26" s="104"/>
      <c r="L26" s="104"/>
    </row>
    <row r="27" spans="1:12" ht="18.649999999999999" customHeight="1" x14ac:dyDescent="0.35">
      <c r="F27" s="26"/>
      <c r="G27" s="26"/>
      <c r="H27" s="26"/>
      <c r="I27" s="26"/>
      <c r="J27" s="26"/>
      <c r="K27" s="26"/>
      <c r="L27" s="26"/>
    </row>
    <row r="28" spans="1:12" ht="18.649999999999999" customHeight="1" x14ac:dyDescent="0.35">
      <c r="F28" s="104"/>
      <c r="G28" s="104"/>
      <c r="H28" s="104"/>
      <c r="I28" s="104"/>
      <c r="J28" s="104"/>
      <c r="K28" s="104"/>
      <c r="L28" s="104"/>
    </row>
    <row r="29" spans="1:12" ht="18.75" customHeight="1" x14ac:dyDescent="0.35">
      <c r="A29" s="109"/>
      <c r="F29" s="108"/>
      <c r="G29" s="108"/>
      <c r="H29" s="108"/>
      <c r="I29" s="108"/>
      <c r="J29" s="108"/>
      <c r="K29" s="108"/>
      <c r="L29" s="108"/>
    </row>
    <row r="30" spans="1:12" ht="21" customHeight="1" x14ac:dyDescent="0.35">
      <c r="F30" s="108"/>
      <c r="G30" s="108"/>
      <c r="H30" s="108"/>
      <c r="I30" s="108"/>
      <c r="J30" s="108"/>
      <c r="K30" s="108"/>
      <c r="L30" s="108"/>
    </row>
    <row r="31" spans="1:12" x14ac:dyDescent="0.35">
      <c r="A31" s="110"/>
    </row>
    <row r="32" spans="1:12" ht="14.5" customHeight="1" x14ac:dyDescent="0.35">
      <c r="F32" s="111"/>
      <c r="G32" s="111"/>
      <c r="H32" s="111"/>
      <c r="I32" s="111"/>
      <c r="J32" s="111"/>
      <c r="K32" s="111"/>
      <c r="L32" s="111"/>
    </row>
    <row r="33" spans="6:12" x14ac:dyDescent="0.35">
      <c r="F33" s="111"/>
      <c r="G33" s="111"/>
      <c r="H33" s="111"/>
      <c r="I33" s="111"/>
      <c r="J33" s="111"/>
      <c r="K33" s="111"/>
      <c r="L33" s="111"/>
    </row>
    <row r="34" spans="6:12" x14ac:dyDescent="0.35">
      <c r="F34" s="6"/>
    </row>
  </sheetData>
  <sheetProtection algorithmName="SHA-512" hashValue="iiW/fSKPAcAfGG1y8qu063kLVEQNYcX60gbR3a+KPB4Wiv2/ftGUDZ0xFbrpgkdzytad/l4CZZ+GSClA1WZcNQ==" saltValue="iBqwTXfSnptTBsVOebJPxQ==" spinCount="100000" sheet="1" objects="1" scenarios="1"/>
  <mergeCells count="6">
    <mergeCell ref="M5:N5"/>
    <mergeCell ref="F2:N3"/>
    <mergeCell ref="F7:L8"/>
    <mergeCell ref="M7:N7"/>
    <mergeCell ref="M8:N8"/>
    <mergeCell ref="F5:L5"/>
  </mergeCells>
  <hyperlinks>
    <hyperlink ref="M5:N5" location="'1.Application Form'!A1" display="Step 1:Fill in the Application Form" xr:uid="{CE6001B1-FCCB-44A6-BD81-7B0CC9F5A283}"/>
    <hyperlink ref="M7:N7" location="'2.Audit Plan'!A1" display="Step 3: Prepare your planning stage on tabs 2, 2a, 2b and 2c." xr:uid="{7404A9C8-B80E-4E4D-9FC1-EAEB1F44D5AB}"/>
    <hyperlink ref="M8:N8" location="'3.Audit Checklist'!A1" display="Step 4: Report audit findings in tabs 3, 3a, 3b and 3c as applicable." xr:uid="{BBD377BD-E2CF-428A-8395-12C9AD3DBE11}"/>
  </hyperlinks>
  <pageMargins left="0.7" right="0.7" top="0.75" bottom="0.75" header="0.3" footer="0.3"/>
  <pageSetup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00D71D-73D3-4894-9901-A1B9852AD90A}">
  <sheetPr codeName="Sheet3">
    <tabColor rgb="FFFF7373"/>
  </sheetPr>
  <dimension ref="A1:L169"/>
  <sheetViews>
    <sheetView tabSelected="1" zoomScale="80" zoomScaleNormal="80" workbookViewId="0">
      <selection activeCell="G62" sqref="G62"/>
    </sheetView>
  </sheetViews>
  <sheetFormatPr defaultColWidth="9.1796875" defaultRowHeight="12.5" x14ac:dyDescent="0.35"/>
  <cols>
    <col min="1" max="2" width="27.54296875" style="6" customWidth="1"/>
    <col min="3" max="3" width="18" style="6" customWidth="1"/>
    <col min="4" max="4" width="19" style="6" customWidth="1"/>
    <col min="5" max="5" width="17.453125" style="6" customWidth="1"/>
    <col min="6" max="6" width="15.1796875" style="6" customWidth="1"/>
    <col min="7" max="7" width="27.54296875" style="6" customWidth="1"/>
    <col min="8" max="8" width="17.453125" style="6" customWidth="1"/>
    <col min="9" max="9" width="24.453125" style="6" customWidth="1"/>
    <col min="10" max="10" width="22.7265625" style="6" customWidth="1"/>
    <col min="11" max="11" width="19" style="6" customWidth="1"/>
    <col min="12" max="12" width="18.81640625" style="6" bestFit="1" customWidth="1"/>
    <col min="13" max="16384" width="9.1796875" style="6"/>
  </cols>
  <sheetData>
    <row r="1" spans="1:11" x14ac:dyDescent="0.35">
      <c r="A1" s="184" t="s">
        <v>40</v>
      </c>
      <c r="B1" s="185"/>
      <c r="C1" s="185"/>
      <c r="D1" s="185"/>
      <c r="E1" s="185"/>
      <c r="F1" s="185"/>
      <c r="G1" s="185"/>
      <c r="H1" s="185"/>
      <c r="I1" s="185"/>
      <c r="J1" s="186"/>
      <c r="K1" s="183" t="str">
        <f>CONCATENATE('Hidden Lists'!C21," ",'Hidden Lists'!C22)</f>
        <v>Version 2.1 July 2023</v>
      </c>
    </row>
    <row r="2" spans="1:11" ht="19.5" x14ac:dyDescent="0.35">
      <c r="A2" s="468" t="s">
        <v>41</v>
      </c>
      <c r="B2" s="469"/>
      <c r="C2" s="469"/>
      <c r="D2" s="469"/>
      <c r="E2" s="469"/>
      <c r="F2" s="469"/>
      <c r="G2" s="469"/>
      <c r="H2" s="469"/>
      <c r="I2" s="469"/>
      <c r="J2" s="469"/>
      <c r="K2" s="470"/>
    </row>
    <row r="3" spans="1:11" ht="33.75" customHeight="1" x14ac:dyDescent="0.35">
      <c r="A3" s="471" t="s">
        <v>42</v>
      </c>
      <c r="B3" s="472"/>
      <c r="C3" s="472"/>
      <c r="D3" s="472"/>
      <c r="E3" s="472"/>
      <c r="F3" s="472"/>
      <c r="G3" s="472"/>
      <c r="H3" s="472"/>
      <c r="I3" s="472"/>
      <c r="J3" s="472"/>
      <c r="K3" s="473"/>
    </row>
    <row r="4" spans="1:11" ht="14" x14ac:dyDescent="0.35">
      <c r="A4" s="474" t="s">
        <v>43</v>
      </c>
      <c r="B4" s="475"/>
      <c r="C4" s="475"/>
      <c r="D4" s="475"/>
      <c r="E4" s="475"/>
      <c r="F4" s="475"/>
      <c r="G4" s="475"/>
      <c r="H4" s="475"/>
      <c r="I4" s="475"/>
      <c r="J4" s="475"/>
      <c r="K4" s="476"/>
    </row>
    <row r="5" spans="1:11" ht="112.5" customHeight="1" x14ac:dyDescent="0.35">
      <c r="A5" s="477" t="s">
        <v>44</v>
      </c>
      <c r="B5" s="478"/>
      <c r="C5" s="478"/>
      <c r="D5" s="478"/>
      <c r="E5" s="478"/>
      <c r="F5" s="478"/>
      <c r="G5" s="478"/>
      <c r="H5" s="478"/>
      <c r="I5" s="478"/>
      <c r="J5" s="478"/>
      <c r="K5" s="479"/>
    </row>
    <row r="7" spans="1:11" x14ac:dyDescent="0.35">
      <c r="A7" s="188" t="s">
        <v>45</v>
      </c>
      <c r="B7" s="187"/>
      <c r="C7" s="187"/>
      <c r="D7" s="187"/>
      <c r="E7" s="187"/>
      <c r="F7" s="187"/>
      <c r="G7" s="187"/>
      <c r="H7" s="187"/>
      <c r="I7" s="187"/>
      <c r="J7" s="187"/>
      <c r="K7" s="189"/>
    </row>
    <row r="8" spans="1:11" x14ac:dyDescent="0.35">
      <c r="A8" s="465" t="s">
        <v>46</v>
      </c>
      <c r="B8" s="466"/>
      <c r="C8" s="466"/>
      <c r="D8" s="466"/>
      <c r="E8" s="466"/>
      <c r="F8" s="466"/>
      <c r="G8" s="466"/>
      <c r="H8" s="466"/>
      <c r="I8" s="466"/>
      <c r="J8" s="466"/>
      <c r="K8" s="467"/>
    </row>
    <row r="9" spans="1:11" x14ac:dyDescent="0.35">
      <c r="A9" s="485" t="s">
        <v>47</v>
      </c>
      <c r="B9" s="485"/>
      <c r="C9" s="491"/>
      <c r="D9" s="491"/>
      <c r="E9" s="491"/>
      <c r="F9" s="491"/>
      <c r="G9" s="191" t="s">
        <v>48</v>
      </c>
      <c r="H9" s="491"/>
      <c r="I9" s="491"/>
      <c r="J9" s="491"/>
      <c r="K9" s="492"/>
    </row>
    <row r="10" spans="1:11" x14ac:dyDescent="0.35">
      <c r="A10" s="486" t="s">
        <v>49</v>
      </c>
      <c r="B10" s="486"/>
      <c r="C10" s="491"/>
      <c r="D10" s="491"/>
      <c r="E10" s="491"/>
      <c r="F10" s="491"/>
      <c r="G10" s="192" t="s">
        <v>50</v>
      </c>
      <c r="H10" s="483"/>
      <c r="I10" s="484"/>
      <c r="J10" s="484"/>
      <c r="K10" s="488"/>
    </row>
    <row r="11" spans="1:11" ht="22.5" x14ac:dyDescent="0.35">
      <c r="A11" s="487" t="s">
        <v>51</v>
      </c>
      <c r="B11" s="487"/>
      <c r="C11" s="489"/>
      <c r="D11" s="489"/>
      <c r="E11" s="489"/>
      <c r="F11" s="489"/>
      <c r="G11" s="193" t="s">
        <v>52</v>
      </c>
      <c r="H11" s="489"/>
      <c r="I11" s="489"/>
      <c r="J11" s="489"/>
      <c r="K11" s="490"/>
    </row>
    <row r="12" spans="1:11" x14ac:dyDescent="0.35">
      <c r="A12" s="29"/>
      <c r="B12" s="29"/>
      <c r="C12" s="29"/>
      <c r="D12" s="29"/>
      <c r="E12" s="29"/>
      <c r="F12" s="29"/>
      <c r="G12" s="29"/>
      <c r="H12" s="122"/>
      <c r="I12" s="29"/>
      <c r="J12" s="29"/>
      <c r="K12" s="29"/>
    </row>
    <row r="13" spans="1:11" x14ac:dyDescent="0.35">
      <c r="A13" s="493" t="s">
        <v>53</v>
      </c>
      <c r="B13" s="493"/>
      <c r="C13" s="483"/>
      <c r="D13" s="484"/>
      <c r="E13" s="488"/>
      <c r="F13" s="194" t="s">
        <v>54</v>
      </c>
      <c r="G13" s="121"/>
      <c r="H13" s="198" t="s">
        <v>55</v>
      </c>
      <c r="I13" s="446"/>
      <c r="J13" s="512"/>
      <c r="K13" s="447"/>
    </row>
    <row r="14" spans="1:11" x14ac:dyDescent="0.25">
      <c r="A14" s="494"/>
      <c r="B14" s="494"/>
      <c r="C14" s="483"/>
      <c r="D14" s="484"/>
      <c r="E14" s="488"/>
      <c r="F14" s="195" t="s">
        <v>56</v>
      </c>
      <c r="G14" s="175"/>
      <c r="H14" s="199" t="s">
        <v>57</v>
      </c>
      <c r="I14" s="480"/>
      <c r="J14" s="481"/>
      <c r="K14" s="482"/>
    </row>
    <row r="15" spans="1:11" ht="5.25" customHeight="1" x14ac:dyDescent="0.35">
      <c r="A15" s="200"/>
      <c r="B15" s="200"/>
      <c r="C15" s="29"/>
      <c r="D15" s="29"/>
      <c r="E15" s="29"/>
      <c r="F15" s="196"/>
      <c r="G15" s="29"/>
      <c r="H15" s="200"/>
      <c r="I15" s="29"/>
      <c r="J15" s="29"/>
      <c r="K15" s="29"/>
    </row>
    <row r="16" spans="1:11" x14ac:dyDescent="0.35">
      <c r="A16" s="493" t="s">
        <v>58</v>
      </c>
      <c r="B16" s="493"/>
      <c r="C16" s="483"/>
      <c r="D16" s="484"/>
      <c r="E16" s="484"/>
      <c r="F16" s="197" t="s">
        <v>54</v>
      </c>
      <c r="G16" s="121"/>
      <c r="H16" s="198" t="s">
        <v>55</v>
      </c>
      <c r="I16" s="512"/>
      <c r="J16" s="512"/>
      <c r="K16" s="447"/>
    </row>
    <row r="17" spans="1:11" x14ac:dyDescent="0.25">
      <c r="A17" s="494"/>
      <c r="B17" s="494"/>
      <c r="C17" s="483"/>
      <c r="D17" s="484"/>
      <c r="E17" s="513"/>
      <c r="F17" s="195" t="s">
        <v>56</v>
      </c>
      <c r="G17" s="175"/>
      <c r="H17" s="199" t="s">
        <v>57</v>
      </c>
      <c r="I17" s="480"/>
      <c r="J17" s="481"/>
      <c r="K17" s="482"/>
    </row>
    <row r="18" spans="1:11" x14ac:dyDescent="0.35">
      <c r="A18" s="29"/>
      <c r="B18" s="29"/>
      <c r="C18" s="29"/>
      <c r="D18" s="29"/>
      <c r="E18" s="29"/>
      <c r="F18" s="29"/>
      <c r="G18" s="29"/>
      <c r="H18" s="29"/>
      <c r="I18" s="29"/>
      <c r="J18" s="29"/>
      <c r="K18" s="29"/>
    </row>
    <row r="19" spans="1:11" x14ac:dyDescent="0.35">
      <c r="A19" s="202" t="s">
        <v>59</v>
      </c>
      <c r="B19" s="123"/>
      <c r="C19" s="206"/>
      <c r="D19" s="123"/>
      <c r="E19" s="124"/>
      <c r="F19" s="29"/>
      <c r="G19" s="210" t="s">
        <v>60</v>
      </c>
      <c r="H19" s="123"/>
      <c r="I19" s="206"/>
      <c r="J19" s="123"/>
      <c r="K19" s="124"/>
    </row>
    <row r="20" spans="1:11" ht="15" customHeight="1" x14ac:dyDescent="0.35">
      <c r="A20" s="203" t="s">
        <v>61</v>
      </c>
      <c r="B20" s="118"/>
      <c r="C20" s="207" t="s">
        <v>62</v>
      </c>
      <c r="D20" s="444"/>
      <c r="E20" s="445"/>
      <c r="F20" s="125"/>
      <c r="G20" s="203" t="s">
        <v>61</v>
      </c>
      <c r="H20" s="118"/>
      <c r="I20" s="207" t="s">
        <v>62</v>
      </c>
      <c r="J20" s="444"/>
      <c r="K20" s="445"/>
    </row>
    <row r="21" spans="1:11" x14ac:dyDescent="0.35">
      <c r="A21" s="204" t="s">
        <v>63</v>
      </c>
      <c r="B21" s="176"/>
      <c r="C21" s="126"/>
      <c r="D21" s="29"/>
      <c r="E21" s="29"/>
      <c r="F21" s="127"/>
      <c r="G21" s="204" t="s">
        <v>63</v>
      </c>
      <c r="H21" s="176"/>
      <c r="I21" s="212"/>
      <c r="J21" s="29"/>
      <c r="K21" s="29"/>
    </row>
    <row r="22" spans="1:11" x14ac:dyDescent="0.35">
      <c r="A22" s="204" t="s">
        <v>64</v>
      </c>
      <c r="B22" s="177"/>
      <c r="C22" s="208" t="s">
        <v>65</v>
      </c>
      <c r="D22" s="495"/>
      <c r="E22" s="496"/>
      <c r="F22" s="125"/>
      <c r="G22" s="203" t="s">
        <v>64</v>
      </c>
      <c r="H22" s="178"/>
      <c r="I22" s="208" t="s">
        <v>65</v>
      </c>
      <c r="J22" s="495"/>
      <c r="K22" s="496"/>
    </row>
    <row r="23" spans="1:11" x14ac:dyDescent="0.35">
      <c r="A23" s="205" t="s">
        <v>66</v>
      </c>
      <c r="B23" s="119"/>
      <c r="C23" s="209" t="s">
        <v>67</v>
      </c>
      <c r="D23" s="446"/>
      <c r="E23" s="447"/>
      <c r="F23" s="125"/>
      <c r="G23" s="211" t="s">
        <v>66</v>
      </c>
      <c r="H23" s="120"/>
      <c r="I23" s="213" t="s">
        <v>67</v>
      </c>
      <c r="J23" s="446"/>
      <c r="K23" s="447"/>
    </row>
    <row r="24" spans="1:11" x14ac:dyDescent="0.35">
      <c r="A24" s="30"/>
      <c r="B24" s="29"/>
      <c r="C24" s="30"/>
      <c r="D24" s="29"/>
      <c r="E24" s="29"/>
      <c r="F24" s="29"/>
      <c r="G24" s="29"/>
      <c r="H24" s="29"/>
      <c r="I24" s="122"/>
      <c r="J24" s="29"/>
      <c r="K24" s="29"/>
    </row>
    <row r="25" spans="1:11" x14ac:dyDescent="0.35">
      <c r="A25" s="202" t="s">
        <v>68</v>
      </c>
      <c r="B25" s="123"/>
      <c r="C25" s="206"/>
      <c r="D25" s="123"/>
      <c r="E25" s="124"/>
      <c r="F25" s="29"/>
      <c r="G25" s="202" t="s">
        <v>69</v>
      </c>
      <c r="H25" s="123"/>
      <c r="I25" s="206"/>
      <c r="J25" s="123"/>
      <c r="K25" s="124"/>
    </row>
    <row r="26" spans="1:11" x14ac:dyDescent="0.35">
      <c r="A26" s="203" t="s">
        <v>61</v>
      </c>
      <c r="B26" s="118"/>
      <c r="C26" s="207" t="s">
        <v>62</v>
      </c>
      <c r="D26" s="444"/>
      <c r="E26" s="445"/>
      <c r="F26" s="125"/>
      <c r="G26" s="203" t="s">
        <v>61</v>
      </c>
      <c r="H26" s="118"/>
      <c r="I26" s="207" t="s">
        <v>62</v>
      </c>
      <c r="J26" s="444"/>
      <c r="K26" s="445"/>
    </row>
    <row r="27" spans="1:11" x14ac:dyDescent="0.35">
      <c r="A27" s="204" t="s">
        <v>63</v>
      </c>
      <c r="B27" s="176"/>
      <c r="C27" s="212"/>
      <c r="D27" s="29"/>
      <c r="E27" s="29"/>
      <c r="F27" s="125"/>
      <c r="G27" s="204" t="s">
        <v>63</v>
      </c>
      <c r="H27" s="176"/>
      <c r="I27" s="212"/>
      <c r="J27" s="29"/>
      <c r="K27" s="29"/>
    </row>
    <row r="28" spans="1:11" x14ac:dyDescent="0.35">
      <c r="A28" s="204" t="s">
        <v>64</v>
      </c>
      <c r="B28" s="177"/>
      <c r="C28" s="208" t="s">
        <v>65</v>
      </c>
      <c r="D28" s="495"/>
      <c r="E28" s="496"/>
      <c r="F28" s="125"/>
      <c r="G28" s="203" t="s">
        <v>64</v>
      </c>
      <c r="H28" s="178"/>
      <c r="I28" s="208" t="s">
        <v>65</v>
      </c>
      <c r="J28" s="495"/>
      <c r="K28" s="496"/>
    </row>
    <row r="29" spans="1:11" x14ac:dyDescent="0.35">
      <c r="A29" s="205" t="s">
        <v>66</v>
      </c>
      <c r="B29" s="119"/>
      <c r="C29" s="213" t="s">
        <v>67</v>
      </c>
      <c r="D29" s="446"/>
      <c r="E29" s="447"/>
      <c r="F29" s="125"/>
      <c r="G29" s="209" t="s">
        <v>66</v>
      </c>
      <c r="H29" s="120"/>
      <c r="I29" s="213" t="s">
        <v>67</v>
      </c>
      <c r="J29" s="446"/>
      <c r="K29" s="447"/>
    </row>
    <row r="30" spans="1:11" x14ac:dyDescent="0.35">
      <c r="A30" s="30"/>
      <c r="B30" s="29"/>
      <c r="C30" s="30"/>
      <c r="D30" s="29"/>
      <c r="E30" s="29"/>
      <c r="F30" s="29"/>
      <c r="G30" s="29"/>
      <c r="H30" s="29"/>
      <c r="I30" s="30"/>
      <c r="J30" s="29"/>
      <c r="K30" s="29"/>
    </row>
    <row r="32" spans="1:11" x14ac:dyDescent="0.35">
      <c r="A32" s="214" t="s">
        <v>70</v>
      </c>
      <c r="B32" s="185"/>
      <c r="C32" s="185"/>
      <c r="D32" s="185"/>
      <c r="E32" s="185"/>
      <c r="F32" s="185"/>
      <c r="G32" s="185"/>
      <c r="H32" s="185"/>
      <c r="I32" s="185"/>
      <c r="J32" s="185"/>
      <c r="K32" s="8"/>
    </row>
    <row r="33" spans="1:11" ht="36.75" customHeight="1" x14ac:dyDescent="0.35">
      <c r="A33" s="510" t="s">
        <v>71</v>
      </c>
      <c r="B33" s="511"/>
      <c r="C33" s="511"/>
      <c r="D33" s="511"/>
      <c r="E33" s="511"/>
      <c r="F33" s="511"/>
      <c r="G33" s="511"/>
      <c r="H33" s="511"/>
      <c r="I33" s="511"/>
      <c r="J33" s="511"/>
      <c r="K33" s="58"/>
    </row>
    <row r="34" spans="1:11" ht="6.75" customHeight="1" x14ac:dyDescent="0.35">
      <c r="A34" s="57"/>
      <c r="B34" s="132"/>
      <c r="C34" s="57"/>
      <c r="D34" s="132"/>
      <c r="E34" s="57"/>
      <c r="F34" s="57"/>
      <c r="G34" s="57"/>
      <c r="H34" s="57"/>
      <c r="I34" s="57"/>
      <c r="J34" s="57"/>
      <c r="K34" s="27"/>
    </row>
    <row r="35" spans="1:11" x14ac:dyDescent="0.35">
      <c r="A35" s="216" t="s">
        <v>72</v>
      </c>
      <c r="B35" s="28"/>
      <c r="C35" s="217" t="s">
        <v>73</v>
      </c>
      <c r="D35" s="7"/>
    </row>
    <row r="36" spans="1:11" x14ac:dyDescent="0.35">
      <c r="A36" s="217" t="s">
        <v>74</v>
      </c>
      <c r="B36" s="44"/>
      <c r="C36" s="218" t="s">
        <v>75</v>
      </c>
      <c r="D36" s="9"/>
      <c r="H36" s="220" t="s">
        <v>76</v>
      </c>
      <c r="I36" s="220" t="s">
        <v>77</v>
      </c>
      <c r="J36" s="220" t="s">
        <v>78</v>
      </c>
    </row>
    <row r="37" spans="1:11" ht="13.5" customHeight="1" x14ac:dyDescent="0.35">
      <c r="A37" s="218" t="s">
        <v>79</v>
      </c>
      <c r="B37" s="215" t="s">
        <v>80</v>
      </c>
      <c r="C37" s="219" t="s">
        <v>81</v>
      </c>
      <c r="D37" s="7"/>
      <c r="G37" s="194" t="s">
        <v>82</v>
      </c>
      <c r="H37" s="9"/>
      <c r="I37" s="9"/>
      <c r="J37" s="9"/>
    </row>
    <row r="38" spans="1:11" ht="14.5" x14ac:dyDescent="0.35">
      <c r="A38" s="497" t="str">
        <f>IFERROR(VLOOKUP(D37,'Hidden Lists'!P3:Q7,2,FALSE)," ")</f>
        <v xml:space="preserve"> </v>
      </c>
      <c r="B38" s="498"/>
      <c r="C38" s="498"/>
      <c r="D38" s="498"/>
      <c r="E38" s="499"/>
      <c r="G38" s="201" t="s">
        <v>83</v>
      </c>
      <c r="H38" s="9"/>
      <c r="I38" s="9"/>
      <c r="J38" s="9"/>
    </row>
    <row r="39" spans="1:11" ht="14.5" x14ac:dyDescent="0.35">
      <c r="A39" s="500"/>
      <c r="B39" s="501"/>
      <c r="C39" s="501"/>
      <c r="D39" s="501"/>
      <c r="E39" s="502"/>
      <c r="G39" s="195" t="s">
        <v>84</v>
      </c>
      <c r="H39" s="9"/>
      <c r="I39" s="9"/>
      <c r="J39" s="9"/>
    </row>
    <row r="40" spans="1:11" ht="13.5" customHeight="1" x14ac:dyDescent="0.35">
      <c r="A40" s="503"/>
      <c r="B40" s="504"/>
      <c r="C40" s="504"/>
      <c r="D40" s="504"/>
      <c r="E40" s="505"/>
      <c r="G40" s="204" t="s">
        <v>85</v>
      </c>
      <c r="H40" s="9"/>
      <c r="I40" s="9"/>
      <c r="J40" s="9"/>
    </row>
    <row r="41" spans="1:11" x14ac:dyDescent="0.35">
      <c r="A41" s="460" t="s">
        <v>86</v>
      </c>
      <c r="B41" s="461"/>
      <c r="C41" s="7"/>
      <c r="D41" s="216" t="s">
        <v>88</v>
      </c>
      <c r="E41" s="182"/>
    </row>
    <row r="42" spans="1:11" x14ac:dyDescent="0.35">
      <c r="A42" s="519" t="s">
        <v>89</v>
      </c>
      <c r="B42" s="520"/>
      <c r="C42" s="9"/>
      <c r="I42" s="221" t="s">
        <v>91</v>
      </c>
    </row>
    <row r="43" spans="1:11" ht="13.5" customHeight="1" x14ac:dyDescent="0.35">
      <c r="A43" s="48"/>
      <c r="B43" s="48"/>
      <c r="C43" s="48"/>
      <c r="G43" s="521" t="s">
        <v>92</v>
      </c>
      <c r="H43" s="522"/>
      <c r="I43" s="9"/>
    </row>
    <row r="44" spans="1:11" ht="13.5" customHeight="1" x14ac:dyDescent="0.35">
      <c r="A44" s="459" t="s">
        <v>93</v>
      </c>
      <c r="B44" s="459"/>
      <c r="C44" s="9"/>
      <c r="D44" s="9"/>
      <c r="E44" s="9"/>
    </row>
    <row r="45" spans="1:11" ht="15" customHeight="1" x14ac:dyDescent="0.35">
      <c r="A45" s="459"/>
      <c r="B45" s="459"/>
      <c r="C45" s="9"/>
      <c r="D45" s="9"/>
      <c r="E45" s="9"/>
    </row>
    <row r="46" spans="1:11" ht="15" customHeight="1" x14ac:dyDescent="0.35">
      <c r="A46" s="459"/>
      <c r="B46" s="459"/>
      <c r="C46" s="9"/>
      <c r="D46" s="9"/>
      <c r="E46" s="9"/>
    </row>
    <row r="47" spans="1:11" ht="15" customHeight="1" x14ac:dyDescent="0.35">
      <c r="A47" s="459"/>
      <c r="B47" s="459"/>
      <c r="C47" s="9"/>
      <c r="D47" s="9"/>
      <c r="E47" s="9"/>
      <c r="G47" s="506" t="s">
        <v>94</v>
      </c>
      <c r="H47" s="506"/>
      <c r="I47" s="463"/>
    </row>
    <row r="48" spans="1:11" ht="15" customHeight="1" x14ac:dyDescent="0.35">
      <c r="G48" s="506"/>
      <c r="H48" s="506"/>
      <c r="I48" s="464"/>
    </row>
    <row r="49" spans="1:9" ht="15" customHeight="1" x14ac:dyDescent="0.35">
      <c r="A49" s="525" t="s">
        <v>95</v>
      </c>
      <c r="B49" s="526"/>
      <c r="C49" s="9"/>
      <c r="D49" s="9"/>
      <c r="E49" s="9"/>
      <c r="G49" s="523" t="s">
        <v>96</v>
      </c>
      <c r="H49" s="524"/>
    </row>
    <row r="50" spans="1:9" x14ac:dyDescent="0.35">
      <c r="A50" s="527"/>
      <c r="B50" s="528"/>
      <c r="C50" s="9"/>
      <c r="D50" s="9"/>
      <c r="E50" s="9"/>
      <c r="G50" s="222" t="str">
        <f>IF(I47="","",I47-90)</f>
        <v/>
      </c>
      <c r="H50" s="223" t="str">
        <f>IF(G50="","",I47+90)</f>
        <v/>
      </c>
    </row>
    <row r="51" spans="1:9" x14ac:dyDescent="0.35">
      <c r="A51" s="529"/>
      <c r="B51" s="530"/>
      <c r="C51" s="9"/>
      <c r="D51" s="9"/>
      <c r="E51" s="9"/>
    </row>
    <row r="53" spans="1:9" x14ac:dyDescent="0.35">
      <c r="A53" s="47" t="s">
        <v>97</v>
      </c>
      <c r="B53" s="46"/>
      <c r="C53" s="46"/>
      <c r="D53" s="46"/>
      <c r="E53" s="46"/>
      <c r="F53" s="46"/>
      <c r="G53" s="46"/>
      <c r="H53" s="46"/>
      <c r="I53" s="8"/>
    </row>
    <row r="54" spans="1:9" ht="28.5" customHeight="1" x14ac:dyDescent="0.35">
      <c r="A54" s="510" t="s">
        <v>98</v>
      </c>
      <c r="B54" s="511"/>
      <c r="C54" s="511"/>
      <c r="D54" s="511"/>
      <c r="E54" s="511"/>
      <c r="F54" s="511"/>
      <c r="G54" s="511"/>
      <c r="H54" s="511"/>
      <c r="I54" s="531"/>
    </row>
    <row r="55" spans="1:9" ht="54" customHeight="1" x14ac:dyDescent="0.35">
      <c r="A55" s="226" t="s">
        <v>99</v>
      </c>
      <c r="B55" s="227" t="s">
        <v>100</v>
      </c>
      <c r="C55" s="227" t="s">
        <v>101</v>
      </c>
      <c r="D55" s="228" t="s">
        <v>102</v>
      </c>
      <c r="E55" s="229" t="s">
        <v>103</v>
      </c>
      <c r="F55" s="230" t="s">
        <v>104</v>
      </c>
      <c r="G55" s="231"/>
      <c r="H55" s="231"/>
      <c r="I55" s="231"/>
    </row>
    <row r="56" spans="1:9" x14ac:dyDescent="0.25">
      <c r="A56" s="12"/>
      <c r="B56" s="12"/>
      <c r="C56" s="12"/>
      <c r="D56" s="13"/>
      <c r="E56" s="13"/>
      <c r="F56" s="13"/>
    </row>
    <row r="57" spans="1:9" x14ac:dyDescent="0.25">
      <c r="A57" s="12"/>
      <c r="B57" s="12"/>
      <c r="C57" s="13"/>
      <c r="D57" s="13"/>
      <c r="E57" s="13"/>
      <c r="F57" s="13"/>
    </row>
    <row r="58" spans="1:9" x14ac:dyDescent="0.25">
      <c r="A58" s="12"/>
      <c r="B58" s="12"/>
      <c r="C58" s="13"/>
      <c r="D58" s="13"/>
      <c r="E58" s="13"/>
      <c r="F58" s="13"/>
    </row>
    <row r="59" spans="1:9" x14ac:dyDescent="0.25">
      <c r="A59" s="12"/>
      <c r="B59" s="12"/>
      <c r="C59" s="13"/>
      <c r="D59" s="13"/>
      <c r="E59" s="13"/>
      <c r="F59" s="13"/>
    </row>
    <row r="60" spans="1:9" x14ac:dyDescent="0.25">
      <c r="A60" s="12"/>
      <c r="B60" s="12"/>
      <c r="C60" s="13"/>
      <c r="D60" s="13"/>
      <c r="E60" s="13"/>
      <c r="F60" s="13"/>
    </row>
    <row r="61" spans="1:9" x14ac:dyDescent="0.25">
      <c r="A61" s="12"/>
      <c r="B61" s="12"/>
      <c r="C61" s="13"/>
      <c r="D61" s="13"/>
      <c r="E61" s="13"/>
      <c r="F61" s="13"/>
    </row>
    <row r="62" spans="1:9" x14ac:dyDescent="0.25">
      <c r="A62" s="12"/>
      <c r="B62" s="12"/>
      <c r="C62" s="13"/>
      <c r="D62" s="13"/>
      <c r="E62" s="13"/>
      <c r="F62" s="13"/>
    </row>
    <row r="63" spans="1:9" x14ac:dyDescent="0.25">
      <c r="A63" s="12"/>
      <c r="B63" s="12"/>
      <c r="C63" s="13"/>
      <c r="D63" s="13"/>
      <c r="E63" s="13"/>
      <c r="F63" s="13"/>
    </row>
    <row r="64" spans="1:9" x14ac:dyDescent="0.25">
      <c r="A64" s="12"/>
      <c r="B64" s="12"/>
      <c r="C64" s="13"/>
      <c r="D64" s="13"/>
      <c r="E64" s="13"/>
      <c r="F64" s="13"/>
    </row>
    <row r="65" spans="1:6" x14ac:dyDescent="0.25">
      <c r="A65" s="12"/>
      <c r="B65" s="12"/>
      <c r="C65" s="13"/>
      <c r="D65" s="13"/>
      <c r="E65" s="13"/>
      <c r="F65" s="13"/>
    </row>
    <row r="66" spans="1:6" x14ac:dyDescent="0.25">
      <c r="A66" s="12"/>
      <c r="B66" s="12"/>
      <c r="C66" s="13"/>
      <c r="D66" s="13"/>
      <c r="E66" s="13"/>
      <c r="F66" s="13"/>
    </row>
    <row r="67" spans="1:6" x14ac:dyDescent="0.25">
      <c r="A67" s="12"/>
      <c r="B67" s="12"/>
      <c r="C67" s="13"/>
      <c r="D67" s="13"/>
      <c r="E67" s="13"/>
      <c r="F67" s="13"/>
    </row>
    <row r="68" spans="1:6" x14ac:dyDescent="0.25">
      <c r="A68" s="12"/>
      <c r="B68" s="12"/>
      <c r="C68" s="13"/>
      <c r="D68" s="13"/>
      <c r="E68" s="13"/>
      <c r="F68" s="13"/>
    </row>
    <row r="69" spans="1:6" x14ac:dyDescent="0.25">
      <c r="A69" s="12"/>
      <c r="B69" s="12"/>
      <c r="C69" s="13"/>
      <c r="D69" s="13"/>
      <c r="E69" s="13"/>
      <c r="F69" s="13"/>
    </row>
    <row r="70" spans="1:6" x14ac:dyDescent="0.25">
      <c r="A70" s="12"/>
      <c r="B70" s="12"/>
      <c r="C70" s="12"/>
      <c r="D70" s="13"/>
      <c r="E70" s="13"/>
      <c r="F70" s="13"/>
    </row>
    <row r="71" spans="1:6" x14ac:dyDescent="0.25">
      <c r="A71" s="12"/>
      <c r="B71" s="12"/>
      <c r="C71" s="12"/>
      <c r="D71" s="13"/>
      <c r="E71" s="13"/>
      <c r="F71" s="13"/>
    </row>
    <row r="72" spans="1:6" x14ac:dyDescent="0.25">
      <c r="A72" s="12"/>
      <c r="B72" s="12"/>
      <c r="C72" s="12"/>
      <c r="D72" s="13"/>
      <c r="E72" s="13"/>
      <c r="F72" s="13"/>
    </row>
    <row r="73" spans="1:6" x14ac:dyDescent="0.25">
      <c r="A73" s="12"/>
      <c r="B73" s="12"/>
      <c r="C73" s="12"/>
      <c r="D73" s="13"/>
      <c r="E73" s="13"/>
      <c r="F73" s="13"/>
    </row>
    <row r="74" spans="1:6" x14ac:dyDescent="0.25">
      <c r="A74" s="12"/>
      <c r="B74" s="12"/>
      <c r="C74" s="12"/>
      <c r="D74" s="13"/>
      <c r="E74" s="13"/>
      <c r="F74" s="13"/>
    </row>
    <row r="75" spans="1:6" x14ac:dyDescent="0.25">
      <c r="A75" s="12"/>
      <c r="B75" s="12"/>
      <c r="C75" s="12"/>
      <c r="D75" s="13"/>
      <c r="E75" s="13"/>
      <c r="F75" s="13"/>
    </row>
    <row r="76" spans="1:6" x14ac:dyDescent="0.25">
      <c r="A76" s="12"/>
      <c r="B76" s="12"/>
      <c r="C76" s="12"/>
      <c r="D76" s="13"/>
      <c r="E76" s="13"/>
      <c r="F76" s="13"/>
    </row>
    <row r="77" spans="1:6" x14ac:dyDescent="0.25">
      <c r="A77" s="12"/>
      <c r="B77" s="12"/>
      <c r="C77" s="12"/>
      <c r="D77" s="13"/>
      <c r="E77" s="13"/>
      <c r="F77" s="13"/>
    </row>
    <row r="78" spans="1:6" x14ac:dyDescent="0.25">
      <c r="A78" s="12"/>
      <c r="B78" s="12"/>
      <c r="C78" s="12"/>
      <c r="D78" s="13"/>
      <c r="E78" s="13"/>
      <c r="F78" s="13"/>
    </row>
    <row r="79" spans="1:6" x14ac:dyDescent="0.25">
      <c r="A79" s="12"/>
      <c r="B79" s="12"/>
      <c r="C79" s="12"/>
      <c r="D79" s="13"/>
      <c r="E79" s="13"/>
      <c r="F79" s="13"/>
    </row>
    <row r="80" spans="1:6" x14ac:dyDescent="0.25">
      <c r="A80" s="12"/>
      <c r="B80" s="12"/>
      <c r="C80" s="12"/>
      <c r="D80" s="13"/>
      <c r="E80" s="13"/>
      <c r="F80" s="13"/>
    </row>
    <row r="81" spans="1:12" x14ac:dyDescent="0.25">
      <c r="A81" s="12"/>
      <c r="B81" s="12"/>
      <c r="C81" s="12"/>
      <c r="D81" s="13"/>
      <c r="E81" s="13"/>
      <c r="F81" s="13"/>
    </row>
    <row r="82" spans="1:12" x14ac:dyDescent="0.25">
      <c r="A82" s="12"/>
      <c r="B82" s="12"/>
      <c r="C82" s="13"/>
      <c r="D82" s="13"/>
      <c r="E82" s="13"/>
      <c r="F82" s="13"/>
    </row>
    <row r="83" spans="1:12" x14ac:dyDescent="0.25">
      <c r="A83" s="12"/>
      <c r="B83" s="12"/>
      <c r="C83" s="13"/>
      <c r="D83" s="13"/>
      <c r="E83" s="13"/>
      <c r="F83" s="13"/>
    </row>
    <row r="84" spans="1:12" x14ac:dyDescent="0.25">
      <c r="A84" s="12"/>
      <c r="B84" s="12"/>
      <c r="C84" s="13"/>
      <c r="D84" s="13"/>
      <c r="E84" s="13"/>
      <c r="F84" s="13"/>
    </row>
    <row r="85" spans="1:12" x14ac:dyDescent="0.35">
      <c r="A85" s="13"/>
      <c r="B85" s="13"/>
      <c r="C85" s="13"/>
      <c r="D85" s="13"/>
      <c r="E85" s="13"/>
      <c r="F85" s="13"/>
    </row>
    <row r="86" spans="1:12" x14ac:dyDescent="0.25">
      <c r="A86" s="224">
        <f>SUBTOTAL(103,FarmIDApp[Site Name])</f>
        <v>0</v>
      </c>
      <c r="B86" s="224"/>
      <c r="C86" s="224"/>
      <c r="D86" s="225"/>
      <c r="E86" s="225"/>
      <c r="F86" s="225"/>
    </row>
    <row r="88" spans="1:12" ht="30.75" customHeight="1" x14ac:dyDescent="0.35">
      <c r="A88" s="456" t="s">
        <v>111</v>
      </c>
      <c r="B88" s="456"/>
      <c r="C88" s="448"/>
      <c r="D88" s="448"/>
      <c r="E88" s="448"/>
      <c r="F88" s="448"/>
      <c r="G88" s="448"/>
      <c r="H88" s="448"/>
    </row>
    <row r="89" spans="1:12" ht="27" customHeight="1" x14ac:dyDescent="0.35">
      <c r="A89" s="518" t="s">
        <v>112</v>
      </c>
      <c r="B89" s="518"/>
      <c r="C89" s="448"/>
      <c r="D89" s="448"/>
      <c r="E89" s="448"/>
      <c r="F89" s="448"/>
      <c r="G89" s="448"/>
      <c r="H89" s="448"/>
    </row>
    <row r="92" spans="1:12" x14ac:dyDescent="0.35">
      <c r="A92" s="47" t="s">
        <v>113</v>
      </c>
      <c r="B92" s="46"/>
      <c r="C92" s="46"/>
      <c r="D92" s="46"/>
      <c r="E92" s="46"/>
      <c r="F92" s="46"/>
      <c r="G92" s="46"/>
      <c r="H92" s="46"/>
      <c r="I92" s="46"/>
      <c r="J92" s="46"/>
      <c r="K92" s="46"/>
      <c r="L92" s="8"/>
    </row>
    <row r="93" spans="1:12" ht="52.5" customHeight="1" x14ac:dyDescent="0.35">
      <c r="A93" s="516" t="str">
        <f>IF(C42='Hidden Lists'!F3,'Hidden Lists'!U9,'Hidden Lists'!U10)</f>
        <v>Please do not fill in this section as social requirements of the chapter 5 are not applicable to you (cell C42).</v>
      </c>
      <c r="B93" s="516"/>
      <c r="C93" s="516"/>
      <c r="D93" s="516"/>
      <c r="E93" s="516"/>
      <c r="F93" s="516"/>
      <c r="G93" s="516"/>
      <c r="H93" s="516"/>
      <c r="I93" s="516"/>
      <c r="J93" s="516"/>
      <c r="K93" s="516"/>
      <c r="L93" s="517"/>
    </row>
    <row r="94" spans="1:12" ht="25" x14ac:dyDescent="0.35">
      <c r="A94" s="49" t="s">
        <v>99</v>
      </c>
      <c r="B94" s="50" t="s">
        <v>114</v>
      </c>
      <c r="C94" s="50" t="s">
        <v>115</v>
      </c>
      <c r="D94" s="50" t="s">
        <v>116</v>
      </c>
      <c r="E94" s="50" t="s">
        <v>117</v>
      </c>
      <c r="F94" s="167" t="s">
        <v>118</v>
      </c>
      <c r="G94" s="167" t="s">
        <v>119</v>
      </c>
      <c r="H94" s="168" t="s">
        <v>120</v>
      </c>
      <c r="I94" s="169" t="s">
        <v>121</v>
      </c>
      <c r="J94" s="168" t="s">
        <v>122</v>
      </c>
      <c r="K94" s="169" t="s">
        <v>123</v>
      </c>
      <c r="L94" s="170" t="s">
        <v>124</v>
      </c>
    </row>
    <row r="95" spans="1:12" x14ac:dyDescent="0.25">
      <c r="A95" s="10">
        <f>A56</f>
        <v>0</v>
      </c>
      <c r="B95" s="12"/>
      <c r="C95" s="31"/>
      <c r="D95" s="146"/>
      <c r="E95" s="147"/>
      <c r="F95" s="147"/>
      <c r="G95" s="147"/>
      <c r="H95" s="147"/>
      <c r="I95" s="147"/>
      <c r="J95" s="147"/>
      <c r="K95" s="147"/>
      <c r="L95" s="147"/>
    </row>
    <row r="96" spans="1:12" x14ac:dyDescent="0.25">
      <c r="A96" s="10">
        <f>A57</f>
        <v>0</v>
      </c>
      <c r="B96" s="12"/>
      <c r="C96" s="31"/>
      <c r="D96" s="32"/>
      <c r="E96" s="33"/>
      <c r="F96" s="33"/>
      <c r="G96" s="33"/>
      <c r="H96" s="33"/>
      <c r="I96" s="33"/>
      <c r="J96" s="33"/>
      <c r="K96" s="33"/>
      <c r="L96" s="33"/>
    </row>
    <row r="97" spans="1:12" x14ac:dyDescent="0.25">
      <c r="A97" s="10">
        <f>A58</f>
        <v>0</v>
      </c>
      <c r="B97" s="12"/>
      <c r="C97" s="31"/>
      <c r="D97" s="32"/>
      <c r="E97" s="33"/>
      <c r="F97" s="33"/>
      <c r="G97" s="33"/>
      <c r="H97" s="33"/>
      <c r="I97" s="33"/>
      <c r="J97" s="33"/>
      <c r="K97" s="33"/>
      <c r="L97" s="33"/>
    </row>
    <row r="98" spans="1:12" x14ac:dyDescent="0.25">
      <c r="A98" s="10">
        <f>A59</f>
        <v>0</v>
      </c>
      <c r="B98" s="12"/>
      <c r="C98" s="31"/>
      <c r="D98" s="32"/>
      <c r="E98" s="33"/>
      <c r="F98" s="33"/>
      <c r="G98" s="33"/>
      <c r="H98" s="33"/>
      <c r="I98" s="33"/>
      <c r="J98" s="33"/>
      <c r="K98" s="33"/>
      <c r="L98" s="33"/>
    </row>
    <row r="99" spans="1:12" x14ac:dyDescent="0.25">
      <c r="A99" s="10">
        <f t="shared" ref="A99:A101" si="0">A60</f>
        <v>0</v>
      </c>
      <c r="B99" s="12"/>
      <c r="C99" s="31"/>
      <c r="D99" s="32"/>
      <c r="E99" s="33"/>
      <c r="F99" s="33"/>
      <c r="G99" s="33"/>
      <c r="H99" s="33"/>
      <c r="I99" s="33"/>
      <c r="J99" s="33"/>
      <c r="K99" s="33"/>
      <c r="L99" s="33"/>
    </row>
    <row r="100" spans="1:12" x14ac:dyDescent="0.25">
      <c r="A100" s="10">
        <f t="shared" si="0"/>
        <v>0</v>
      </c>
      <c r="B100" s="12"/>
      <c r="C100" s="31"/>
      <c r="D100" s="32"/>
      <c r="E100" s="33"/>
      <c r="F100" s="33"/>
      <c r="G100" s="33"/>
      <c r="H100" s="33"/>
      <c r="I100" s="33"/>
      <c r="J100" s="33"/>
      <c r="K100" s="33"/>
      <c r="L100" s="33"/>
    </row>
    <row r="101" spans="1:12" x14ac:dyDescent="0.25">
      <c r="A101" s="10">
        <f t="shared" si="0"/>
        <v>0</v>
      </c>
      <c r="B101" s="12"/>
      <c r="C101" s="31"/>
      <c r="D101" s="32"/>
      <c r="E101" s="33"/>
      <c r="F101" s="33"/>
      <c r="G101" s="33"/>
      <c r="H101" s="33"/>
      <c r="I101" s="33"/>
      <c r="J101" s="33"/>
      <c r="K101" s="33"/>
      <c r="L101" s="33"/>
    </row>
    <row r="102" spans="1:12" x14ac:dyDescent="0.25">
      <c r="A102" s="10">
        <f t="shared" ref="A102:A108" si="1">A63</f>
        <v>0</v>
      </c>
      <c r="B102" s="12"/>
      <c r="C102" s="31"/>
      <c r="D102" s="32"/>
      <c r="E102" s="33"/>
      <c r="F102" s="33"/>
      <c r="G102" s="33"/>
      <c r="H102" s="33"/>
      <c r="I102" s="33"/>
      <c r="J102" s="33"/>
      <c r="K102" s="33"/>
      <c r="L102" s="33"/>
    </row>
    <row r="103" spans="1:12" x14ac:dyDescent="0.25">
      <c r="A103" s="10">
        <f t="shared" si="1"/>
        <v>0</v>
      </c>
      <c r="B103" s="12"/>
      <c r="C103" s="31"/>
      <c r="D103" s="32"/>
      <c r="E103" s="33"/>
      <c r="F103" s="33"/>
      <c r="G103" s="33"/>
      <c r="H103" s="33"/>
      <c r="I103" s="33"/>
      <c r="J103" s="33"/>
      <c r="K103" s="33"/>
      <c r="L103" s="33"/>
    </row>
    <row r="104" spans="1:12" x14ac:dyDescent="0.25">
      <c r="A104" s="10">
        <f t="shared" si="1"/>
        <v>0</v>
      </c>
      <c r="B104" s="12"/>
      <c r="C104" s="31"/>
      <c r="D104" s="32"/>
      <c r="E104" s="33"/>
      <c r="F104" s="33"/>
      <c r="G104" s="33"/>
      <c r="H104" s="33"/>
      <c r="I104" s="33"/>
      <c r="J104" s="33"/>
      <c r="K104" s="33"/>
      <c r="L104" s="33"/>
    </row>
    <row r="105" spans="1:12" x14ac:dyDescent="0.25">
      <c r="A105" s="10">
        <f t="shared" si="1"/>
        <v>0</v>
      </c>
      <c r="B105" s="12"/>
      <c r="C105" s="31"/>
      <c r="D105" s="32"/>
      <c r="E105" s="33"/>
      <c r="F105" s="33"/>
      <c r="G105" s="33"/>
      <c r="H105" s="33"/>
      <c r="I105" s="33"/>
      <c r="J105" s="33"/>
      <c r="K105" s="33"/>
      <c r="L105" s="33"/>
    </row>
    <row r="106" spans="1:12" x14ac:dyDescent="0.25">
      <c r="A106" s="10">
        <f t="shared" si="1"/>
        <v>0</v>
      </c>
      <c r="B106" s="12"/>
      <c r="C106" s="31"/>
      <c r="D106" s="32"/>
      <c r="E106" s="33"/>
      <c r="F106" s="33"/>
      <c r="G106" s="33"/>
      <c r="H106" s="33"/>
      <c r="I106" s="33"/>
      <c r="J106" s="33"/>
      <c r="K106" s="33"/>
      <c r="L106" s="33"/>
    </row>
    <row r="107" spans="1:12" x14ac:dyDescent="0.25">
      <c r="A107" s="10">
        <f t="shared" si="1"/>
        <v>0</v>
      </c>
      <c r="B107" s="12"/>
      <c r="C107" s="31"/>
      <c r="D107" s="32"/>
      <c r="E107" s="33"/>
      <c r="F107" s="33"/>
      <c r="G107" s="33"/>
      <c r="H107" s="33"/>
      <c r="I107" s="33"/>
      <c r="J107" s="33"/>
      <c r="K107" s="33"/>
      <c r="L107" s="33"/>
    </row>
    <row r="108" spans="1:12" x14ac:dyDescent="0.25">
      <c r="A108" s="10">
        <f t="shared" si="1"/>
        <v>0</v>
      </c>
      <c r="B108" s="12"/>
      <c r="C108" s="31"/>
      <c r="D108" s="32"/>
      <c r="E108" s="33"/>
      <c r="F108" s="33"/>
      <c r="G108" s="33"/>
      <c r="H108" s="33"/>
      <c r="I108" s="33"/>
      <c r="J108" s="33"/>
      <c r="K108" s="33"/>
      <c r="L108" s="33"/>
    </row>
    <row r="109" spans="1:12" x14ac:dyDescent="0.25">
      <c r="A109" s="10">
        <f t="shared" ref="A109:A124" si="2">A70</f>
        <v>0</v>
      </c>
      <c r="B109" s="12"/>
      <c r="C109" s="31"/>
      <c r="D109" s="32"/>
      <c r="E109" s="33"/>
      <c r="F109" s="33"/>
      <c r="G109" s="33"/>
      <c r="H109" s="33"/>
      <c r="I109" s="33"/>
      <c r="J109" s="33"/>
      <c r="K109" s="33"/>
      <c r="L109" s="33"/>
    </row>
    <row r="110" spans="1:12" x14ac:dyDescent="0.25">
      <c r="A110" s="10">
        <f t="shared" si="2"/>
        <v>0</v>
      </c>
      <c r="B110" s="12"/>
      <c r="C110" s="31"/>
      <c r="D110" s="32"/>
      <c r="E110" s="33"/>
      <c r="F110" s="33"/>
      <c r="G110" s="33"/>
      <c r="H110" s="33"/>
      <c r="I110" s="33"/>
      <c r="J110" s="33"/>
      <c r="K110" s="33"/>
      <c r="L110" s="33"/>
    </row>
    <row r="111" spans="1:12" x14ac:dyDescent="0.25">
      <c r="A111" s="10">
        <f t="shared" si="2"/>
        <v>0</v>
      </c>
      <c r="B111" s="12"/>
      <c r="C111" s="31"/>
      <c r="D111" s="32"/>
      <c r="E111" s="33"/>
      <c r="F111" s="33"/>
      <c r="G111" s="33"/>
      <c r="H111" s="33"/>
      <c r="I111" s="33"/>
      <c r="J111" s="33"/>
      <c r="K111" s="33"/>
      <c r="L111" s="33"/>
    </row>
    <row r="112" spans="1:12" x14ac:dyDescent="0.25">
      <c r="A112" s="10">
        <f t="shared" si="2"/>
        <v>0</v>
      </c>
      <c r="B112" s="12"/>
      <c r="C112" s="31"/>
      <c r="D112" s="32"/>
      <c r="E112" s="33"/>
      <c r="F112" s="33"/>
      <c r="G112" s="33"/>
      <c r="H112" s="33"/>
      <c r="I112" s="33"/>
      <c r="J112" s="33"/>
      <c r="K112" s="33"/>
      <c r="L112" s="33"/>
    </row>
    <row r="113" spans="1:12" x14ac:dyDescent="0.25">
      <c r="A113" s="10">
        <f t="shared" si="2"/>
        <v>0</v>
      </c>
      <c r="B113" s="12"/>
      <c r="C113" s="31"/>
      <c r="D113" s="32"/>
      <c r="E113" s="33"/>
      <c r="F113" s="33"/>
      <c r="G113" s="33"/>
      <c r="H113" s="33"/>
      <c r="I113" s="33"/>
      <c r="J113" s="33"/>
      <c r="K113" s="33"/>
      <c r="L113" s="33"/>
    </row>
    <row r="114" spans="1:12" x14ac:dyDescent="0.25">
      <c r="A114" s="10">
        <f t="shared" si="2"/>
        <v>0</v>
      </c>
      <c r="B114" s="12"/>
      <c r="C114" s="31"/>
      <c r="D114" s="32"/>
      <c r="E114" s="33"/>
      <c r="F114" s="33"/>
      <c r="G114" s="33"/>
      <c r="H114" s="33"/>
      <c r="I114" s="33"/>
      <c r="J114" s="33"/>
      <c r="K114" s="33"/>
      <c r="L114" s="33"/>
    </row>
    <row r="115" spans="1:12" x14ac:dyDescent="0.25">
      <c r="A115" s="10">
        <f t="shared" si="2"/>
        <v>0</v>
      </c>
      <c r="B115" s="12"/>
      <c r="C115" s="31"/>
      <c r="D115" s="32"/>
      <c r="E115" s="33"/>
      <c r="F115" s="33"/>
      <c r="G115" s="33"/>
      <c r="H115" s="33"/>
      <c r="I115" s="33"/>
      <c r="J115" s="33"/>
      <c r="K115" s="33"/>
      <c r="L115" s="33"/>
    </row>
    <row r="116" spans="1:12" x14ac:dyDescent="0.25">
      <c r="A116" s="10">
        <f t="shared" si="2"/>
        <v>0</v>
      </c>
      <c r="B116" s="12"/>
      <c r="C116" s="31"/>
      <c r="D116" s="32"/>
      <c r="E116" s="33"/>
      <c r="F116" s="33"/>
      <c r="G116" s="33"/>
      <c r="H116" s="33"/>
      <c r="I116" s="33"/>
      <c r="J116" s="33"/>
      <c r="K116" s="33"/>
      <c r="L116" s="33"/>
    </row>
    <row r="117" spans="1:12" x14ac:dyDescent="0.25">
      <c r="A117" s="10">
        <f t="shared" si="2"/>
        <v>0</v>
      </c>
      <c r="B117" s="12"/>
      <c r="C117" s="31"/>
      <c r="D117" s="32"/>
      <c r="E117" s="33"/>
      <c r="F117" s="33"/>
      <c r="G117" s="33"/>
      <c r="H117" s="33"/>
      <c r="I117" s="33"/>
      <c r="J117" s="33"/>
      <c r="K117" s="33"/>
      <c r="L117" s="33"/>
    </row>
    <row r="118" spans="1:12" x14ac:dyDescent="0.25">
      <c r="A118" s="10">
        <f t="shared" si="2"/>
        <v>0</v>
      </c>
      <c r="B118" s="12"/>
      <c r="C118" s="31"/>
      <c r="D118" s="32"/>
      <c r="E118" s="33"/>
      <c r="F118" s="33"/>
      <c r="G118" s="33"/>
      <c r="H118" s="33"/>
      <c r="I118" s="33"/>
      <c r="J118" s="33"/>
      <c r="K118" s="33"/>
      <c r="L118" s="33"/>
    </row>
    <row r="119" spans="1:12" x14ac:dyDescent="0.25">
      <c r="A119" s="10">
        <f t="shared" si="2"/>
        <v>0</v>
      </c>
      <c r="B119" s="12"/>
      <c r="C119" s="31"/>
      <c r="D119" s="32"/>
      <c r="E119" s="33"/>
      <c r="F119" s="33"/>
      <c r="G119" s="33"/>
      <c r="H119" s="33"/>
      <c r="I119" s="33"/>
      <c r="J119" s="33"/>
      <c r="K119" s="33"/>
      <c r="L119" s="33"/>
    </row>
    <row r="120" spans="1:12" x14ac:dyDescent="0.25">
      <c r="A120" s="10">
        <f t="shared" si="2"/>
        <v>0</v>
      </c>
      <c r="B120" s="12"/>
      <c r="C120" s="31"/>
      <c r="D120" s="32"/>
      <c r="E120" s="33"/>
      <c r="F120" s="33"/>
      <c r="G120" s="33"/>
      <c r="H120" s="33"/>
      <c r="I120" s="33"/>
      <c r="J120" s="33"/>
      <c r="K120" s="33"/>
      <c r="L120" s="33"/>
    </row>
    <row r="121" spans="1:12" x14ac:dyDescent="0.25">
      <c r="A121" s="10">
        <f t="shared" si="2"/>
        <v>0</v>
      </c>
      <c r="B121" s="12"/>
      <c r="C121" s="31"/>
      <c r="D121" s="33"/>
      <c r="E121" s="33"/>
      <c r="F121" s="33"/>
      <c r="G121" s="33"/>
      <c r="H121" s="33"/>
      <c r="I121" s="33"/>
      <c r="J121" s="33"/>
      <c r="K121" s="33"/>
      <c r="L121" s="33"/>
    </row>
    <row r="122" spans="1:12" x14ac:dyDescent="0.25">
      <c r="A122" s="10">
        <f t="shared" si="2"/>
        <v>0</v>
      </c>
      <c r="B122" s="12"/>
      <c r="C122" s="31"/>
      <c r="D122" s="33"/>
      <c r="E122" s="33"/>
      <c r="F122" s="33"/>
      <c r="G122" s="33"/>
      <c r="H122" s="33"/>
      <c r="I122" s="33"/>
      <c r="J122" s="33"/>
      <c r="K122" s="33"/>
      <c r="L122" s="33"/>
    </row>
    <row r="123" spans="1:12" x14ac:dyDescent="0.25">
      <c r="A123" s="10">
        <f t="shared" si="2"/>
        <v>0</v>
      </c>
      <c r="B123" s="12"/>
      <c r="C123" s="31"/>
      <c r="D123" s="33"/>
      <c r="E123" s="33"/>
      <c r="F123" s="33"/>
      <c r="G123" s="33"/>
      <c r="H123" s="33"/>
      <c r="I123" s="33"/>
      <c r="J123" s="33"/>
      <c r="K123" s="33"/>
      <c r="L123" s="33"/>
    </row>
    <row r="124" spans="1:12" x14ac:dyDescent="0.35">
      <c r="A124" s="11">
        <f t="shared" si="2"/>
        <v>0</v>
      </c>
      <c r="B124" s="13"/>
      <c r="C124" s="34"/>
      <c r="D124" s="33"/>
      <c r="E124" s="33"/>
      <c r="F124" s="33"/>
      <c r="G124" s="33"/>
      <c r="H124" s="33"/>
      <c r="I124" s="33"/>
      <c r="J124" s="33"/>
      <c r="K124" s="33"/>
      <c r="L124" s="33"/>
    </row>
    <row r="125" spans="1:12" x14ac:dyDescent="0.25">
      <c r="A125" s="88"/>
      <c r="B125" s="166">
        <f>SUBTOTAL(109,FarmIDWorkers[Permanent Male Workers])</f>
        <v>0</v>
      </c>
      <c r="C125" s="89">
        <f>SUBTOTAL(109,FarmIDWorkers[Permanent Female Workers])</f>
        <v>0</v>
      </c>
      <c r="D125" s="89">
        <f>SUBTOTAL(109,FarmIDWorkers[Temporary Male Workers])</f>
        <v>0</v>
      </c>
      <c r="E125" s="90">
        <f>SUBTOTAL(109,FarmIDWorkers[Temporary Female Workers])</f>
        <v>0</v>
      </c>
      <c r="F125" s="90">
        <f>SUBTOTAL(109,FarmIDWorkers[Migrant Male Workers])</f>
        <v>0</v>
      </c>
      <c r="G125" s="90">
        <f>SUBTOTAL(109,FarmIDWorkers[Migrant Female Workers])</f>
        <v>0</v>
      </c>
      <c r="H125" s="90">
        <f>SUBTOTAL(109,FarmIDWorkers[Workers &lt;18 years])</f>
        <v>0</v>
      </c>
      <c r="I125" s="90">
        <f>SUBTOTAL(109,FarmIDWorkers[Unionized Workers])</f>
        <v>0</v>
      </c>
      <c r="J125" s="90"/>
      <c r="K125" s="90">
        <f>SUBTOTAL(109,FarmIDWorkers['# Houses provided to workers])</f>
        <v>0</v>
      </c>
      <c r="L125" s="90">
        <f>SUBTOTAL(109,FarmIDWorkers[Workers living on the site])</f>
        <v>0</v>
      </c>
    </row>
    <row r="127" spans="1:12" ht="41.25" customHeight="1" x14ac:dyDescent="0.35">
      <c r="A127" s="515" t="s">
        <v>125</v>
      </c>
      <c r="B127" s="515"/>
      <c r="C127" s="448"/>
      <c r="D127" s="448"/>
      <c r="E127" s="448"/>
      <c r="F127" s="448"/>
      <c r="G127" s="448"/>
      <c r="H127" s="448"/>
    </row>
    <row r="129" spans="1:11" x14ac:dyDescent="0.35">
      <c r="A129" s="47" t="s">
        <v>126</v>
      </c>
      <c r="B129" s="46"/>
      <c r="C129" s="46"/>
      <c r="D129" s="46"/>
      <c r="E129" s="46"/>
      <c r="F129" s="46"/>
      <c r="G129" s="46"/>
      <c r="H129" s="46"/>
      <c r="I129" s="46"/>
      <c r="J129" s="46"/>
      <c r="K129" s="8"/>
    </row>
    <row r="130" spans="1:11" ht="29.25" customHeight="1" x14ac:dyDescent="0.35">
      <c r="A130" s="507" t="str">
        <f>IF(C42='Hidden Lists'!F3,'Hidden Lists'!U12,'Hidden Lists'!U10)</f>
        <v>Please do not fill in this section as social requirements of the chapter 5 are not applicable to you (cell C42).</v>
      </c>
      <c r="B130" s="508"/>
      <c r="C130" s="508"/>
      <c r="D130" s="508"/>
      <c r="E130" s="508"/>
      <c r="F130" s="508"/>
      <c r="G130" s="508"/>
      <c r="H130" s="508"/>
      <c r="I130" s="508"/>
      <c r="J130" s="508"/>
      <c r="K130" s="509"/>
    </row>
    <row r="131" spans="1:11" ht="25.5" customHeight="1" x14ac:dyDescent="0.35">
      <c r="A131" s="514" t="s">
        <v>127</v>
      </c>
      <c r="B131" s="514"/>
      <c r="C131" s="448"/>
      <c r="D131" s="448"/>
      <c r="E131" s="448"/>
      <c r="F131" s="448"/>
      <c r="G131" s="448"/>
      <c r="H131" s="448"/>
    </row>
    <row r="132" spans="1:11" ht="27" customHeight="1" x14ac:dyDescent="0.35">
      <c r="A132" s="462" t="s">
        <v>128</v>
      </c>
      <c r="B132" s="462"/>
      <c r="C132" s="448"/>
      <c r="D132" s="448"/>
      <c r="E132" s="448"/>
      <c r="F132" s="448"/>
      <c r="G132" s="448"/>
      <c r="H132" s="448"/>
    </row>
    <row r="134" spans="1:11" x14ac:dyDescent="0.35">
      <c r="A134" s="47" t="s">
        <v>129</v>
      </c>
      <c r="B134" s="46"/>
      <c r="C134" s="46"/>
      <c r="D134" s="46"/>
      <c r="E134" s="46"/>
      <c r="F134" s="46"/>
      <c r="G134" s="46"/>
      <c r="H134" s="46"/>
      <c r="I134" s="46"/>
      <c r="J134" s="46"/>
      <c r="K134" s="8"/>
    </row>
    <row r="135" spans="1:11" ht="27" customHeight="1" x14ac:dyDescent="0.35">
      <c r="A135" s="453" t="s">
        <v>130</v>
      </c>
      <c r="B135" s="454"/>
      <c r="C135" s="454"/>
      <c r="D135" s="454"/>
      <c r="E135" s="454"/>
      <c r="F135" s="454"/>
      <c r="G135" s="454"/>
      <c r="H135" s="454"/>
      <c r="I135" s="454"/>
      <c r="J135" s="454"/>
      <c r="K135" s="455"/>
    </row>
    <row r="137" spans="1:11" ht="15" customHeight="1" x14ac:dyDescent="0.35">
      <c r="B137" s="451" t="s">
        <v>131</v>
      </c>
      <c r="C137" s="452"/>
      <c r="D137" s="77"/>
      <c r="G137" s="449" t="s">
        <v>132</v>
      </c>
      <c r="H137" s="450"/>
      <c r="I137" s="450"/>
      <c r="J137" s="450"/>
      <c r="K137" s="450"/>
    </row>
    <row r="138" spans="1:11" x14ac:dyDescent="0.35">
      <c r="B138" s="457" t="s">
        <v>133</v>
      </c>
      <c r="C138" s="458"/>
      <c r="D138" s="86">
        <f>A56</f>
        <v>0</v>
      </c>
      <c r="G138" s="457" t="s">
        <v>134</v>
      </c>
      <c r="H138" s="458"/>
      <c r="I138" s="162" t="s">
        <v>135</v>
      </c>
      <c r="J138" s="162" t="s">
        <v>136</v>
      </c>
      <c r="K138" s="162" t="s">
        <v>137</v>
      </c>
    </row>
    <row r="139" spans="1:11" x14ac:dyDescent="0.35">
      <c r="B139" s="457" t="s">
        <v>138</v>
      </c>
      <c r="C139" s="458"/>
      <c r="D139" s="86">
        <f>FarmIDApp[[#Totals],[Site Name]]</f>
        <v>0</v>
      </c>
      <c r="G139" s="442" t="s">
        <v>139</v>
      </c>
      <c r="H139" s="443"/>
      <c r="I139" s="163" t="s">
        <v>140</v>
      </c>
      <c r="J139" s="85" t="s">
        <v>21</v>
      </c>
      <c r="K139" s="91"/>
    </row>
    <row r="140" spans="1:11" x14ac:dyDescent="0.35">
      <c r="D140" s="164"/>
      <c r="G140" s="442" t="s">
        <v>141</v>
      </c>
      <c r="H140" s="443"/>
      <c r="I140" s="163" t="s">
        <v>142</v>
      </c>
      <c r="J140" s="85" t="s">
        <v>21</v>
      </c>
      <c r="K140" s="91"/>
    </row>
    <row r="141" spans="1:11" x14ac:dyDescent="0.35">
      <c r="A141" s="536" t="s">
        <v>143</v>
      </c>
      <c r="B141" s="542" t="s">
        <v>144</v>
      </c>
      <c r="C141" s="542"/>
      <c r="D141" s="86">
        <f>FarmIDWorkers[[#Totals],[Permanent Male Workers]]+FarmIDWorkers[[#Totals],[Permanent Female Workers]]</f>
        <v>0</v>
      </c>
      <c r="E141" s="51"/>
      <c r="G141" s="442" t="s">
        <v>145</v>
      </c>
      <c r="H141" s="443"/>
      <c r="I141" s="163" t="s">
        <v>142</v>
      </c>
      <c r="J141" s="85" t="s">
        <v>146</v>
      </c>
      <c r="K141" s="91"/>
    </row>
    <row r="142" spans="1:11" ht="13.5" customHeight="1" x14ac:dyDescent="0.35">
      <c r="A142" s="537"/>
      <c r="B142" s="542" t="s">
        <v>147</v>
      </c>
      <c r="C142" s="542"/>
      <c r="D142" s="86">
        <f>FarmIDWorkers[[#Totals],[Temporary Male Workers]]+FarmIDWorkers[[#Totals],[Temporary Female Workers]]</f>
        <v>0</v>
      </c>
      <c r="E142" s="52">
        <f>SUM(D141:D143)+D143</f>
        <v>0</v>
      </c>
      <c r="G142" s="442" t="s">
        <v>148</v>
      </c>
      <c r="H142" s="443"/>
      <c r="I142" s="163" t="s">
        <v>149</v>
      </c>
      <c r="J142" s="85" t="s">
        <v>21</v>
      </c>
      <c r="K142" s="91"/>
    </row>
    <row r="143" spans="1:11" x14ac:dyDescent="0.35">
      <c r="A143" s="537"/>
      <c r="B143" s="457" t="s">
        <v>150</v>
      </c>
      <c r="C143" s="458"/>
      <c r="D143" s="86">
        <f>FarmIDWorkers[[#Totals],[Migrant Male Workers]]+FarmIDWorkers[[#Totals],[Migrant Female Workers]]</f>
        <v>0</v>
      </c>
      <c r="G143" s="442" t="s">
        <v>151</v>
      </c>
      <c r="H143" s="443"/>
      <c r="I143" s="163" t="s">
        <v>152</v>
      </c>
      <c r="J143" s="85" t="s">
        <v>21</v>
      </c>
      <c r="K143" s="91"/>
    </row>
    <row r="144" spans="1:11" ht="13.5" customHeight="1" x14ac:dyDescent="0.35">
      <c r="A144" s="537"/>
      <c r="B144" s="538" t="s">
        <v>153</v>
      </c>
      <c r="C144" s="538"/>
      <c r="D144" s="165">
        <f>IFERROR(FarmIDWorkers[[#Totals],[Permanent Male Workers]]/FarmIDWorkers[[#Totals],[Permanent Female Workers]],0)</f>
        <v>0</v>
      </c>
      <c r="G144" s="103"/>
      <c r="H144" s="103"/>
      <c r="J144" s="53"/>
    </row>
    <row r="145" spans="1:12" ht="13.5" customHeight="1" x14ac:dyDescent="0.35">
      <c r="A145" s="537"/>
      <c r="B145" s="538" t="s">
        <v>154</v>
      </c>
      <c r="C145" s="538"/>
      <c r="D145" s="165">
        <f>IFERROR(FarmIDWorkers[[#Totals],[Temporary Male Workers]]/FarmIDWorkers[[#Totals],[Temporary Female Workers]],0)</f>
        <v>0</v>
      </c>
      <c r="G145" s="541" t="s">
        <v>155</v>
      </c>
      <c r="H145" s="541"/>
      <c r="I145" s="541"/>
      <c r="J145" s="541"/>
      <c r="K145" s="541"/>
    </row>
    <row r="146" spans="1:12" ht="14.5" x14ac:dyDescent="0.35">
      <c r="A146" s="537"/>
      <c r="B146" s="539" t="s">
        <v>156</v>
      </c>
      <c r="C146" s="540"/>
      <c r="D146" s="86">
        <f>FarmIDWorkers[[#Totals],[Workers &lt;18 years]]</f>
        <v>0</v>
      </c>
      <c r="F146" s="53"/>
      <c r="G146" s="535"/>
      <c r="H146" s="535"/>
      <c r="I146" s="35" t="str">
        <f>IFERROR(VLOOKUP(G146,'Hidden Lists'!#REF!,4,FALSE),"")</f>
        <v/>
      </c>
      <c r="J146" s="160" t="str">
        <f>IFERROR(VLOOKUP(G146,'Hidden Lists'!#REF!,5,FALSE),"")</f>
        <v/>
      </c>
    </row>
    <row r="147" spans="1:12" ht="13.5" customHeight="1" x14ac:dyDescent="0.35">
      <c r="A147" s="537"/>
      <c r="B147" s="539" t="s">
        <v>157</v>
      </c>
      <c r="C147" s="540"/>
      <c r="D147" s="165">
        <f>IFERROR(L125/K125,0)</f>
        <v>0</v>
      </c>
      <c r="F147" s="53"/>
      <c r="G147" s="535"/>
      <c r="H147" s="535"/>
      <c r="I147" s="35" t="str">
        <f>IFERROR(VLOOKUP(G147,'Hidden Lists'!#REF!,4,FALSE),"")</f>
        <v/>
      </c>
      <c r="J147" s="160" t="str">
        <f>IFERROR(VLOOKUP(G147,'Hidden Lists'!#REF!,5,FALSE),"")</f>
        <v/>
      </c>
    </row>
    <row r="148" spans="1:12" ht="14.5" x14ac:dyDescent="0.35">
      <c r="F148" s="53"/>
      <c r="G148" s="535"/>
      <c r="H148" s="535"/>
      <c r="I148" s="35" t="str">
        <f>IFERROR(VLOOKUP(G148,'Hidden Lists'!#REF!,4,FALSE),"")</f>
        <v/>
      </c>
      <c r="J148" s="160" t="str">
        <f>IFERROR(VLOOKUP(G148,'Hidden Lists'!#REF!,5,FALSE),"")</f>
        <v/>
      </c>
    </row>
    <row r="149" spans="1:12" ht="63" customHeight="1" x14ac:dyDescent="0.35">
      <c r="A149" s="543" t="s">
        <v>158</v>
      </c>
      <c r="B149" s="543"/>
      <c r="C149" s="544"/>
      <c r="D149" s="545"/>
      <c r="E149" s="545"/>
      <c r="F149" s="545"/>
      <c r="G149" s="545"/>
      <c r="H149" s="545"/>
      <c r="I149" s="545"/>
      <c r="J149" s="545"/>
      <c r="K149" s="546"/>
    </row>
    <row r="150" spans="1:12" ht="16.5" customHeight="1" x14ac:dyDescent="0.35">
      <c r="F150" s="53"/>
    </row>
    <row r="151" spans="1:12" x14ac:dyDescent="0.25">
      <c r="A151" s="54" t="s">
        <v>159</v>
      </c>
      <c r="B151" s="5"/>
      <c r="C151" s="5"/>
      <c r="D151" s="5"/>
      <c r="E151" s="5"/>
      <c r="F151" s="5"/>
      <c r="G151" s="5"/>
      <c r="H151" s="5"/>
      <c r="I151" s="5"/>
      <c r="J151" s="5"/>
      <c r="K151" s="55"/>
      <c r="L151" s="2"/>
    </row>
    <row r="152" spans="1:12" ht="57" customHeight="1" x14ac:dyDescent="0.35">
      <c r="A152" s="453" t="s">
        <v>160</v>
      </c>
      <c r="B152" s="516"/>
      <c r="C152" s="516"/>
      <c r="D152" s="516"/>
      <c r="E152" s="516"/>
      <c r="F152" s="516"/>
      <c r="G152" s="516"/>
      <c r="H152" s="516"/>
      <c r="I152" s="516"/>
      <c r="J152" s="516"/>
      <c r="K152" s="517"/>
      <c r="L152" s="27"/>
    </row>
    <row r="153" spans="1:12" ht="132" customHeight="1" x14ac:dyDescent="0.35">
      <c r="A153" s="547" t="s">
        <v>161</v>
      </c>
      <c r="B153" s="548"/>
      <c r="C153" s="548"/>
      <c r="D153" s="548"/>
      <c r="E153" s="548"/>
      <c r="F153" s="548"/>
      <c r="G153" s="548"/>
      <c r="H153" s="548"/>
      <c r="I153" s="548"/>
      <c r="J153" s="548"/>
      <c r="K153" s="549"/>
      <c r="L153" s="26"/>
    </row>
    <row r="154" spans="1:12" x14ac:dyDescent="0.35">
      <c r="F154" s="53"/>
      <c r="G154" s="53"/>
      <c r="H154" s="53"/>
      <c r="I154" s="53"/>
    </row>
    <row r="155" spans="1:12" x14ac:dyDescent="0.35">
      <c r="D155" s="149"/>
      <c r="E155" s="149"/>
      <c r="F155" s="149"/>
      <c r="G155" s="149"/>
    </row>
    <row r="156" spans="1:12" x14ac:dyDescent="0.35">
      <c r="D156" s="149"/>
      <c r="E156" s="149"/>
      <c r="F156" s="149"/>
      <c r="G156" s="149"/>
    </row>
    <row r="157" spans="1:12" x14ac:dyDescent="0.35">
      <c r="D157" s="149"/>
      <c r="E157" s="149"/>
      <c r="F157" s="149"/>
      <c r="G157" s="149"/>
    </row>
    <row r="158" spans="1:12" x14ac:dyDescent="0.25">
      <c r="B158" s="43"/>
      <c r="C158" s="43"/>
      <c r="D158" s="534" t="s">
        <v>162</v>
      </c>
      <c r="E158" s="534"/>
      <c r="F158" s="534"/>
      <c r="G158" s="534"/>
    </row>
    <row r="159" spans="1:12" x14ac:dyDescent="0.25">
      <c r="B159" s="56"/>
      <c r="C159" s="56"/>
      <c r="D159" s="533" t="s">
        <v>163</v>
      </c>
      <c r="E159" s="533"/>
      <c r="F159" s="533"/>
      <c r="G159" s="533"/>
    </row>
    <row r="160" spans="1:12" x14ac:dyDescent="0.25">
      <c r="B160" s="56"/>
      <c r="C160" s="56"/>
      <c r="D160" s="533" t="str">
        <f>CONCATENATE(B20," ",D20)</f>
        <v xml:space="preserve"> </v>
      </c>
      <c r="E160" s="533"/>
      <c r="F160" s="533"/>
      <c r="G160" s="533"/>
    </row>
    <row r="161" spans="1:12" ht="15" customHeight="1" x14ac:dyDescent="0.25">
      <c r="B161" s="2"/>
      <c r="C161" s="2"/>
      <c r="E161" s="76" t="s">
        <v>72</v>
      </c>
      <c r="F161" s="76">
        <f>B35</f>
        <v>0</v>
      </c>
      <c r="G161" s="76"/>
    </row>
    <row r="162" spans="1:12" ht="15" customHeight="1" x14ac:dyDescent="0.25">
      <c r="B162" s="2"/>
      <c r="C162" s="2"/>
      <c r="E162" s="76"/>
      <c r="F162" s="76"/>
      <c r="G162" s="76"/>
    </row>
    <row r="163" spans="1:12" ht="13.5" customHeight="1" x14ac:dyDescent="0.25">
      <c r="A163" s="148" t="s">
        <v>164</v>
      </c>
      <c r="B163" s="59"/>
      <c r="C163" s="59"/>
      <c r="D163" s="59"/>
      <c r="E163" s="59"/>
      <c r="F163" s="59"/>
      <c r="G163" s="59"/>
      <c r="H163" s="59"/>
      <c r="I163" s="59"/>
      <c r="J163" s="59"/>
      <c r="K163" s="60"/>
      <c r="L163" s="2"/>
    </row>
    <row r="164" spans="1:12" ht="13.5" customHeight="1" x14ac:dyDescent="0.25">
      <c r="A164" s="453" t="s">
        <v>165</v>
      </c>
      <c r="B164" s="516"/>
      <c r="C164" s="516"/>
      <c r="D164" s="516"/>
      <c r="E164" s="516"/>
      <c r="F164" s="516"/>
      <c r="G164" s="516"/>
      <c r="H164" s="516"/>
      <c r="I164" s="516"/>
      <c r="J164" s="516"/>
      <c r="K164" s="517"/>
      <c r="L164" s="2"/>
    </row>
    <row r="165" spans="1:12" ht="15" customHeight="1" x14ac:dyDescent="0.25">
      <c r="E165" s="144" t="s">
        <v>166</v>
      </c>
      <c r="F165" s="149"/>
    </row>
    <row r="166" spans="1:12" x14ac:dyDescent="0.25">
      <c r="E166" s="144" t="s">
        <v>167</v>
      </c>
      <c r="F166" s="149"/>
    </row>
    <row r="167" spans="1:12" x14ac:dyDescent="0.25">
      <c r="D167" s="532" t="s">
        <v>168</v>
      </c>
      <c r="E167" s="532"/>
      <c r="F167" s="116"/>
    </row>
    <row r="168" spans="1:12" x14ac:dyDescent="0.25">
      <c r="D168" s="532" t="s">
        <v>169</v>
      </c>
      <c r="E168" s="532"/>
      <c r="F168" s="117"/>
    </row>
    <row r="169" spans="1:12" x14ac:dyDescent="0.25">
      <c r="E169" s="144" t="s">
        <v>170</v>
      </c>
      <c r="F169" s="117"/>
    </row>
  </sheetData>
  <sheetProtection algorithmName="SHA-512" hashValue="nrSSFCtoq+ZDfuCFgp2mjasyT39Ts16WgNqEKN7mrz4kXuiUyu4MVywmxZoA1thrMzoV4HO+cJ+aJdDcYIss+Q==" saltValue="jxEwCeRgXV69/BHNlqJdww==" spinCount="100000" sheet="1" formatCells="0"/>
  <mergeCells count="92">
    <mergeCell ref="A149:B149"/>
    <mergeCell ref="C149:K149"/>
    <mergeCell ref="A153:K153"/>
    <mergeCell ref="A152:K152"/>
    <mergeCell ref="D159:G159"/>
    <mergeCell ref="G148:H148"/>
    <mergeCell ref="G146:H146"/>
    <mergeCell ref="G147:H147"/>
    <mergeCell ref="A141:A147"/>
    <mergeCell ref="B143:C143"/>
    <mergeCell ref="B144:C144"/>
    <mergeCell ref="B145:C145"/>
    <mergeCell ref="B147:C147"/>
    <mergeCell ref="G145:K145"/>
    <mergeCell ref="B146:C146"/>
    <mergeCell ref="G141:H141"/>
    <mergeCell ref="B141:C141"/>
    <mergeCell ref="B142:C142"/>
    <mergeCell ref="G143:H143"/>
    <mergeCell ref="G142:H142"/>
    <mergeCell ref="D168:E168"/>
    <mergeCell ref="A164:K164"/>
    <mergeCell ref="D167:E167"/>
    <mergeCell ref="D160:G160"/>
    <mergeCell ref="D158:G158"/>
    <mergeCell ref="D22:E22"/>
    <mergeCell ref="D23:E23"/>
    <mergeCell ref="D26:E26"/>
    <mergeCell ref="A89:B89"/>
    <mergeCell ref="C89:H89"/>
    <mergeCell ref="A42:B42"/>
    <mergeCell ref="G43:H43"/>
    <mergeCell ref="G49:H49"/>
    <mergeCell ref="A49:B51"/>
    <mergeCell ref="A54:I54"/>
    <mergeCell ref="C88:H88"/>
    <mergeCell ref="A131:B131"/>
    <mergeCell ref="C131:H131"/>
    <mergeCell ref="A127:B127"/>
    <mergeCell ref="C127:H127"/>
    <mergeCell ref="A93:L93"/>
    <mergeCell ref="J22:K22"/>
    <mergeCell ref="A38:E40"/>
    <mergeCell ref="G47:H48"/>
    <mergeCell ref="A130:K130"/>
    <mergeCell ref="A13:B14"/>
    <mergeCell ref="A33:J33"/>
    <mergeCell ref="D29:E29"/>
    <mergeCell ref="J29:K29"/>
    <mergeCell ref="C14:E14"/>
    <mergeCell ref="I13:K13"/>
    <mergeCell ref="I14:K14"/>
    <mergeCell ref="C13:E13"/>
    <mergeCell ref="D28:E28"/>
    <mergeCell ref="J28:K28"/>
    <mergeCell ref="I16:K16"/>
    <mergeCell ref="C17:E17"/>
    <mergeCell ref="J20:K20"/>
    <mergeCell ref="D20:E20"/>
    <mergeCell ref="I17:K17"/>
    <mergeCell ref="C16:E16"/>
    <mergeCell ref="A9:B9"/>
    <mergeCell ref="A10:B10"/>
    <mergeCell ref="A11:B11"/>
    <mergeCell ref="H10:K10"/>
    <mergeCell ref="H11:K11"/>
    <mergeCell ref="C10:F10"/>
    <mergeCell ref="C11:F11"/>
    <mergeCell ref="H9:K9"/>
    <mergeCell ref="C9:F9"/>
    <mergeCell ref="A16:B17"/>
    <mergeCell ref="A8:K8"/>
    <mergeCell ref="A2:K2"/>
    <mergeCell ref="A3:K3"/>
    <mergeCell ref="A4:K4"/>
    <mergeCell ref="A5:K5"/>
    <mergeCell ref="G140:H140"/>
    <mergeCell ref="J26:K26"/>
    <mergeCell ref="J23:K23"/>
    <mergeCell ref="C132:H132"/>
    <mergeCell ref="G137:K137"/>
    <mergeCell ref="B137:C137"/>
    <mergeCell ref="A135:K135"/>
    <mergeCell ref="A88:B88"/>
    <mergeCell ref="B139:C139"/>
    <mergeCell ref="G139:H139"/>
    <mergeCell ref="A44:B47"/>
    <mergeCell ref="A41:B41"/>
    <mergeCell ref="B138:C138"/>
    <mergeCell ref="G138:H138"/>
    <mergeCell ref="A132:B132"/>
    <mergeCell ref="I47:I48"/>
  </mergeCells>
  <dataValidations xWindow="706" yWindow="384" count="21">
    <dataValidation type="list" allowBlank="1" showInputMessage="1" showErrorMessage="1" sqref="D37" xr:uid="{078252BC-617B-41B0-9ED7-9176CDB16E8C}">
      <formula1>INDIRECT(B37)</formula1>
    </dataValidation>
    <dataValidation type="date" allowBlank="1" showInputMessage="1" showErrorMessage="1" sqref="F168:F169 F161:G162" xr:uid="{69EAFE67-2ADB-4CDD-AE69-348D37568C2E}">
      <formula1>43831</formula1>
      <formula2>73415</formula2>
    </dataValidation>
    <dataValidation allowBlank="1" showInputMessage="1" showErrorMessage="1" promptTitle="Information" prompt="The name in the certificate should match the name of the registration in the Rainforest Alliance Certification Platform (RACP). A good practice is to register your organization such as: EXPORTER NAME or WAREHOUSE X." sqref="G10" xr:uid="{64BCF2CF-8601-4177-9B02-398C116FF279}"/>
    <dataValidation allowBlank="1" showInputMessage="1" showErrorMessage="1" promptTitle="Guidance" prompt="You obtain this upon registration in the Rainforest Alliance Certification Platform. Please add &quot;(RA_000XXXXXXXX)." sqref="A36" xr:uid="{97EE1764-F69F-433B-9317-56803BE258EB}"/>
    <dataValidation type="list" allowBlank="1" showInputMessage="1" showErrorMessage="1" sqref="C41" xr:uid="{9BB6831D-0B05-4C0C-AC8A-03052E946F98}">
      <formula1>"A,B,C,D,E"</formula1>
    </dataValidation>
    <dataValidation type="date" allowBlank="1" showInputMessage="1" showErrorMessage="1" sqref="B35 D137" xr:uid="{896A315B-5F1A-445B-9A1D-304DFD54BC0F}">
      <formula1>44317</formula1>
      <formula2>73050</formula2>
    </dataValidation>
    <dataValidation type="whole" allowBlank="1" showInputMessage="1" showErrorMessage="1" sqref="I43" xr:uid="{D947C6C6-8A1A-4BD8-A9D1-41E6BFD18E53}">
      <formula1>0</formula1>
      <formula2>9999</formula2>
    </dataValidation>
    <dataValidation type="date" allowBlank="1" showInputMessage="1" showErrorMessage="1" sqref="I47:I48" xr:uid="{26BF7D9A-86D5-49B6-BDF6-CFAB80BB4A83}">
      <formula1>44378</formula1>
      <formula2>73050</formula2>
    </dataValidation>
    <dataValidation type="whole" allowBlank="1" showInputMessage="1" showErrorMessage="1" sqref="B95:I124 K95:L124" xr:uid="{FB0ACBAE-33D5-4D81-B237-F3E2A379DA16}">
      <formula1>0</formula1>
      <formula2>99999</formula2>
    </dataValidation>
    <dataValidation allowBlank="1" showInputMessage="1" showErrorMessage="1" promptTitle="Guidance" prompt="Please note that this audit date is not applicable for Supply Chain Certificate Holders (CHs) in transition, only for new ones." sqref="G49:H49" xr:uid="{72FEF3ED-C53F-41E0-84ED-B9EA4A698C1E}"/>
    <dataValidation allowBlank="1" showInputMessage="1" showErrorMessage="1" promptTitle="Guidance" prompt="Please indicate name, contacts, phone, email of the union and the number of affiliated workers to this union." sqref="A131:B131" xr:uid="{1F5D23F2-1953-44BB-A546-58CD710DEB16}"/>
    <dataValidation allowBlank="1" showInputMessage="1" showErrorMessage="1" promptTitle="Guidance" prompt="If you wish to select more than one tracebility level for the site, please select the highest one once it  covers the lower traceability levels.(e.g. select IP if you are working with IP, Mixed IP and Segregation). For more information, check Annex S6." sqref="F55" xr:uid="{7A05E6C2-42F7-4E04-B365-1DF6FFF2B053}"/>
    <dataValidation type="list" allowBlank="1" showInputMessage="1" showErrorMessage="1" sqref="I37:I40" xr:uid="{3C93A6CE-7E39-474E-B95A-6A3FC20C246F}">
      <formula1>INDIRECT(H37)</formula1>
    </dataValidation>
    <dataValidation allowBlank="1" showInputMessage="1" showErrorMessage="1" promptTitle="Guidance" prompt="In some countries and for some crops, government agencies assign an individual ID number to companies. When this is the case, such ID must be recorded here." sqref="G9 C55" xr:uid="{706FDDCE-BC7B-4953-BFFB-18119CA1E87B}"/>
    <dataValidation allowBlank="1" showInputMessage="1" showErrorMessage="1" promptTitle="Guidance" prompt="Person working for the organization as staff or as external organization/consultant responsible for implementing certification, having the implementation of the certification requirements as main responsibility." sqref="G19" xr:uid="{6785AF66-5A3B-4B9A-B627-1E4D6B77BBFE}"/>
    <dataValidation allowBlank="1" showInputMessage="1" showErrorMessage="1" promptTitle="Guidance" prompt="A broad term to refer to workers who are not involved in production or processing activities." sqref="G43" xr:uid="{1BF44585-2366-4161-9893-396492651267}"/>
    <dataValidation allowBlank="1" showInputMessage="1" showErrorMessage="1" promptTitle="Guidance" prompt="As per Certification and Audit Rule 2.4.9, subcontractors are regarded as sites for Supply Chain certification." sqref="B55" xr:uid="{8BCB1A9C-01C1-411A-850A-EAFA80E80379}"/>
    <dataValidation allowBlank="1" showInputMessage="1" showErrorMessage="1" promptTitle="Guidance" prompt="Please indicate whether the social requirements of the chapter 5 are part of the List of Applicable Requirements of your organization." sqref="A42:B42" xr:uid="{CBCECF0B-0971-44ED-A6CB-F6E449D0554E}"/>
    <dataValidation allowBlank="1" showInputMessage="1" showErrorMessage="1" promptTitle="Guidance" prompt="Indicate if you are going through your first audit, or through any transition audit, under the 2020 Rainforest Alliance Certification Program." sqref="C35" xr:uid="{F8436874-2EA1-4316-A2C3-38FFA92C7F1B}"/>
    <dataValidation allowBlank="1" showInputMessage="1" showErrorMessage="1" promptTitle="Guidance" prompt="Please indicate their names and contact details (e-mail and/or telephone number) to ensure they can be contacted." sqref="A88:B88 A89:B89" xr:uid="{926CC955-8CE9-44B6-BFDA-A38F5A534390}"/>
    <dataValidation allowBlank="1" showInputMessage="1" showErrorMessage="1" promptTitle="Guidance" prompt="Please indicate in free text: 1) The number of shifts your organization works and 2) the start and end time these shifts operate." sqref="A127:B127" xr:uid="{9882B09B-B50C-47E8-95EC-7566E0EBE0B4}"/>
  </dataValidations>
  <pageMargins left="0.511811024" right="0.511811024" top="0.78740157499999996" bottom="0.78740157499999996" header="0.31496062000000002" footer="0.31496062000000002"/>
  <pageSetup orientation="portrait" verticalDpi="0" r:id="rId1"/>
  <drawing r:id="rId2"/>
  <tableParts count="2">
    <tablePart r:id="rId3"/>
    <tablePart r:id="rId4"/>
  </tableParts>
  <extLst>
    <ext xmlns:x14="http://schemas.microsoft.com/office/spreadsheetml/2009/9/main" uri="{78C0D931-6437-407d-A8EE-F0AAD7539E65}">
      <x14:conditionalFormattings>
        <x14:conditionalFormatting xmlns:xm="http://schemas.microsoft.com/office/excel/2006/main">
          <x14:cfRule type="expression" priority="2" id="{B801A3EC-C821-4DC7-8AB6-47BCD4518C23}">
            <xm:f>'https://raorg.sharepoint.com/sites/StandardsAssurance/Shared Documents/4. Global Quality of Implementation/LATAM/A.Brazil and South America/6.New Standard 2020/3.RA 2020 Templates/Version 1.1/[210326_Templates_Groups_v1.1.xlsx]Factors'!#REF!=2</xm:f>
            <x14:dxf>
              <fill>
                <patternFill>
                  <bgColor rgb="FFFF7373"/>
                </patternFill>
              </fill>
            </x14:dxf>
          </x14:cfRule>
          <xm:sqref>C44:C47</xm:sqref>
        </x14:conditionalFormatting>
        <x14:conditionalFormatting xmlns:xm="http://schemas.microsoft.com/office/excel/2006/main">
          <x14:cfRule type="expression" priority="1" id="{10DC1E0A-6B98-449E-8A2B-03EB383D385A}">
            <xm:f>'https://raorg.sharepoint.com/sites/StandardsAssurance/Shared Documents/4. Global Quality of Implementation/LATAM/A.Brazil and South America/6.New Standard 2020/3.RA 2020 Templates/Version 1.1/[210326_Templates_Groups_v1.1.xlsx]Factors'!#REF!=2</xm:f>
            <x14:dxf>
              <fill>
                <patternFill>
                  <bgColor rgb="FFFF7373"/>
                </patternFill>
              </fill>
            </x14:dxf>
          </x14:cfRule>
          <xm:sqref>C49:E51</xm:sqref>
        </x14:conditionalFormatting>
        <x14:conditionalFormatting xmlns:xm="http://schemas.microsoft.com/office/excel/2006/main">
          <x14:cfRule type="expression" priority="5" id="{168C3040-1406-49F3-961E-CD0C4DFD58C5}">
            <xm:f>'https://raorg.sharepoint.com/sites/StandardsAssurance/Shared Documents/4. Global Quality of Implementation/LATAM/A.Brazil and South America/6.New Standard 2020/3.RA 2020 Templates/Version 1.1/[210326_Templates_Groups_v1.1.xlsx]Factors'!#REF!=2</xm:f>
            <x14:dxf>
              <fill>
                <patternFill>
                  <bgColor rgb="FFFF7373"/>
                </patternFill>
              </fill>
            </x14:dxf>
          </x14:cfRule>
          <xm:sqref>D45:E46</xm:sqref>
        </x14:conditionalFormatting>
        <x14:conditionalFormatting xmlns:xm="http://schemas.microsoft.com/office/excel/2006/main">
          <x14:cfRule type="cellIs" priority="171" operator="equal" id="{8FB664BC-A2ED-45BC-A831-20AC3DF382AB}">
            <xm:f>'Hidden Lists'!$F$29</xm:f>
            <x14:dxf>
              <font>
                <color rgb="FF9C0006"/>
              </font>
              <fill>
                <patternFill>
                  <bgColor rgb="FFFFC7CE"/>
                </patternFill>
              </fill>
            </x14:dxf>
          </x14:cfRule>
          <xm:sqref>F167</xm:sqref>
        </x14:conditionalFormatting>
      </x14:conditionalFormattings>
    </ext>
    <ext xmlns:x14="http://schemas.microsoft.com/office/spreadsheetml/2009/9/main" uri="{CCE6A557-97BC-4b89-ADB6-D9C93CAAB3DF}">
      <x14:dataValidations xmlns:xm="http://schemas.microsoft.com/office/excel/2006/main" xWindow="706" yWindow="384" count="10">
        <x14:dataValidation type="list" allowBlank="1" showInputMessage="1" showErrorMessage="1" xr:uid="{409D4053-CC97-43A9-BB7D-10E4FFABD76D}">
          <x14:formula1>
            <xm:f>'Hidden Lists'!$K$23:$K$36</xm:f>
          </x14:formula1>
          <xm:sqref>D35</xm:sqref>
        </x14:dataValidation>
        <x14:dataValidation type="list" allowBlank="1" showInputMessage="1" showErrorMessage="1" xr:uid="{704D1F2C-DB3E-4E90-A564-AEE7CC383610}">
          <x14:formula1>
            <xm:f>'Hidden Lists'!$A$3:$A$198</xm:f>
          </x14:formula1>
          <xm:sqref>I14 I17</xm:sqref>
        </x14:dataValidation>
        <x14:dataValidation type="list" allowBlank="1" showInputMessage="1" showErrorMessage="1" xr:uid="{B368CC8E-83E4-4783-B527-796DA2CF6539}">
          <x14:formula1>
            <xm:f>'Crop List'!$E$3:$E$10</xm:f>
          </x14:formula1>
          <xm:sqref>H37:H40</xm:sqref>
        </x14:dataValidation>
        <x14:dataValidation type="list" allowBlank="1" showInputMessage="1" showErrorMessage="1" xr:uid="{21AA5E16-B4C2-4F36-9549-BE2495CAE0F7}">
          <x14:formula1>
            <xm:f>'Hidden Lists'!$C$10:$C$18</xm:f>
          </x14:formula1>
          <xm:sqref>D36</xm:sqref>
        </x14:dataValidation>
        <x14:dataValidation type="list" allowBlank="1" showInputMessage="1" showErrorMessage="1" xr:uid="{3327A8BD-52C1-4B32-BA44-6F0212EED9FC}">
          <x14:formula1>
            <xm:f>'Hidden Lists'!$F$28:$F$29</xm:f>
          </x14:formula1>
          <xm:sqref>F167</xm:sqref>
        </x14:dataValidation>
        <x14:dataValidation type="list" allowBlank="1" showInputMessage="1" showErrorMessage="1" xr:uid="{481EC76A-AA43-4ECF-A2DE-47407B8F326B}">
          <x14:formula1>
            <xm:f>'Hidden Lists'!$F$3:$F$4</xm:f>
          </x14:formula1>
          <xm:sqref>F165:F166 C42</xm:sqref>
        </x14:dataValidation>
        <x14:dataValidation type="list" allowBlank="1" showInputMessage="1" showErrorMessage="1" xr:uid="{2EC4B422-9CBE-4347-A667-FE0C6D9BE740}">
          <x14:formula1>
            <xm:f>'Hidden Lists'!$F$11:$F$12</xm:f>
          </x14:formula1>
          <xm:sqref>K139:K143</xm:sqref>
        </x14:dataValidation>
        <x14:dataValidation type="list" allowBlank="1" showInputMessage="1" showErrorMessage="1" xr:uid="{8B89201F-E3B1-408C-8BD8-BF470F170FDD}">
          <x14:formula1>
            <xm:f>Factors!$AO$9:$AO$13</xm:f>
          </x14:formula1>
          <xm:sqref>E56:E85</xm:sqref>
        </x14:dataValidation>
        <x14:dataValidation type="list" allowBlank="1" showInputMessage="1" showErrorMessage="1" xr:uid="{D166CFF8-B3B3-45C6-A55E-81B8BD770B3E}">
          <x14:formula1>
            <xm:f>'Hidden Lists'!$I$26:$I$29</xm:f>
          </x14:formula1>
          <xm:sqref>F56:F85 J37:J40</xm:sqref>
        </x14:dataValidation>
        <x14:dataValidation type="list" allowBlank="1" showInputMessage="1" showErrorMessage="1" xr:uid="{924E2FF3-2799-4DDC-A7E7-394EC6581C20}">
          <x14:formula1>
            <xm:f>'Hidden Lists'!$I$38:$I$39</xm:f>
          </x14:formula1>
          <xm:sqref>B56:B85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46C5E-D425-4FD2-B978-930DA1E16A83}">
  <sheetPr codeName="Sheet4">
    <tabColor rgb="FF94BA29"/>
  </sheetPr>
  <dimension ref="A1:P163"/>
  <sheetViews>
    <sheetView zoomScale="90" zoomScaleNormal="90" workbookViewId="0">
      <selection activeCell="B84" sqref="B84"/>
    </sheetView>
  </sheetViews>
  <sheetFormatPr defaultColWidth="9.1796875" defaultRowHeight="12.5" x14ac:dyDescent="0.35"/>
  <cols>
    <col min="1" max="1" width="27.453125" style="231" customWidth="1"/>
    <col min="2" max="2" width="25" style="231" customWidth="1"/>
    <col min="3" max="3" width="19.7265625" style="231" customWidth="1"/>
    <col min="4" max="4" width="45.1796875" style="231" customWidth="1"/>
    <col min="5" max="5" width="28.26953125" style="231" customWidth="1"/>
    <col min="6" max="9" width="9.1796875" style="231"/>
    <col min="10" max="10" width="9.1796875" style="231" customWidth="1"/>
    <col min="11" max="16384" width="9.1796875" style="231"/>
  </cols>
  <sheetData>
    <row r="1" spans="1:13" x14ac:dyDescent="0.35">
      <c r="A1" s="232"/>
      <c r="B1" s="185"/>
      <c r="C1" s="185"/>
      <c r="D1" s="233"/>
      <c r="E1" s="183" t="str">
        <f>'1.Application Form'!K1</f>
        <v>Version 2.1 July 2023</v>
      </c>
      <c r="G1" s="234"/>
      <c r="H1" s="234"/>
      <c r="I1" s="234"/>
      <c r="J1" s="234"/>
      <c r="K1" s="234"/>
      <c r="L1" s="234"/>
    </row>
    <row r="2" spans="1:13" ht="19.5" x14ac:dyDescent="0.35">
      <c r="A2" s="468" t="s">
        <v>171</v>
      </c>
      <c r="B2" s="469"/>
      <c r="C2" s="469"/>
      <c r="D2" s="469"/>
      <c r="E2" s="470"/>
      <c r="G2" s="234"/>
      <c r="H2" s="234"/>
      <c r="I2" s="234"/>
      <c r="J2" s="234"/>
      <c r="K2" s="234"/>
      <c r="L2" s="234"/>
    </row>
    <row r="3" spans="1:13" ht="36.75" customHeight="1" x14ac:dyDescent="0.35">
      <c r="A3" s="471" t="str">
        <f>'1.Application Form'!A3:K3</f>
        <v>For Supply Chain Certificate Holders &amp; Applicants
Single site and multi-site certification</v>
      </c>
      <c r="B3" s="585"/>
      <c r="C3" s="585"/>
      <c r="D3" s="585"/>
      <c r="E3" s="586"/>
      <c r="G3" s="234"/>
      <c r="H3" s="234"/>
      <c r="I3" s="234"/>
      <c r="J3" s="234"/>
      <c r="K3" s="234"/>
      <c r="L3" s="234"/>
      <c r="M3" s="234"/>
    </row>
    <row r="4" spans="1:13" ht="14" x14ac:dyDescent="0.35">
      <c r="A4" s="474" t="str">
        <f>'1.Application Form'!A4:K4</f>
        <v>Sustainable Agriculture Standard 2020</v>
      </c>
      <c r="B4" s="475"/>
      <c r="C4" s="475"/>
      <c r="D4" s="475"/>
      <c r="E4" s="476"/>
      <c r="G4" s="234"/>
      <c r="H4" s="234"/>
      <c r="I4" s="234"/>
      <c r="J4" s="234"/>
      <c r="K4" s="234"/>
      <c r="L4" s="234"/>
      <c r="M4" s="234"/>
    </row>
    <row r="5" spans="1:13" x14ac:dyDescent="0.35">
      <c r="G5" s="234"/>
      <c r="H5" s="234"/>
      <c r="I5" s="234"/>
      <c r="J5" s="234"/>
      <c r="K5" s="234"/>
      <c r="L5" s="234"/>
      <c r="M5" s="234"/>
    </row>
    <row r="6" spans="1:13" x14ac:dyDescent="0.35">
      <c r="A6" s="214" t="s">
        <v>172</v>
      </c>
      <c r="B6" s="185"/>
      <c r="C6" s="185"/>
      <c r="D6" s="185"/>
      <c r="E6" s="235"/>
      <c r="G6" s="234"/>
      <c r="H6" s="234"/>
      <c r="I6" s="234"/>
      <c r="J6" s="234"/>
      <c r="K6" s="234"/>
      <c r="L6" s="234"/>
      <c r="M6" s="234"/>
    </row>
    <row r="7" spans="1:13" x14ac:dyDescent="0.35">
      <c r="A7" s="465" t="s">
        <v>173</v>
      </c>
      <c r="B7" s="466"/>
      <c r="C7" s="466"/>
      <c r="D7" s="466"/>
      <c r="E7" s="467"/>
      <c r="G7" s="234"/>
      <c r="H7" s="234"/>
      <c r="I7" s="234"/>
      <c r="J7" s="234"/>
      <c r="K7" s="234"/>
      <c r="L7" s="234"/>
      <c r="M7" s="234"/>
    </row>
    <row r="8" spans="1:13" ht="26.25" customHeight="1" x14ac:dyDescent="0.35">
      <c r="A8" s="590" t="s">
        <v>174</v>
      </c>
      <c r="B8" s="591"/>
      <c r="C8" s="587">
        <f>'1.Application Form'!H10</f>
        <v>0</v>
      </c>
      <c r="D8" s="588"/>
      <c r="E8" s="589"/>
      <c r="G8" s="234"/>
      <c r="H8" s="234"/>
      <c r="I8" s="234"/>
      <c r="J8" s="234"/>
      <c r="K8" s="234"/>
      <c r="L8" s="234"/>
      <c r="M8" s="234"/>
    </row>
    <row r="9" spans="1:13" x14ac:dyDescent="0.35">
      <c r="A9" s="486" t="s">
        <v>175</v>
      </c>
      <c r="B9" s="592"/>
      <c r="C9" s="587">
        <f>'1.Application Form'!C9</f>
        <v>0</v>
      </c>
      <c r="D9" s="588"/>
      <c r="E9" s="589"/>
      <c r="G9" s="234"/>
      <c r="H9" s="234"/>
      <c r="I9" s="234"/>
      <c r="J9" s="234"/>
      <c r="K9" s="234"/>
      <c r="L9" s="234"/>
      <c r="M9" s="234"/>
    </row>
    <row r="10" spans="1:13" x14ac:dyDescent="0.35">
      <c r="A10" s="200"/>
      <c r="B10" s="237"/>
      <c r="C10" s="200"/>
      <c r="D10" s="200"/>
      <c r="E10" s="200"/>
      <c r="G10" s="234"/>
      <c r="H10" s="234"/>
      <c r="I10" s="234"/>
      <c r="J10" s="234"/>
      <c r="K10" s="234"/>
      <c r="L10" s="234"/>
      <c r="M10" s="234"/>
    </row>
    <row r="11" spans="1:13" ht="15" customHeight="1" x14ac:dyDescent="0.35">
      <c r="A11" s="238" t="s">
        <v>176</v>
      </c>
      <c r="B11" s="587">
        <f>'1.Application Form'!C13</f>
        <v>0</v>
      </c>
      <c r="C11" s="588"/>
      <c r="D11" s="588"/>
      <c r="E11" s="589"/>
      <c r="G11" s="234"/>
      <c r="H11" s="234"/>
      <c r="I11" s="234"/>
      <c r="J11" s="234"/>
      <c r="K11" s="234"/>
      <c r="L11" s="234"/>
      <c r="M11" s="234"/>
    </row>
    <row r="12" spans="1:13" x14ac:dyDescent="0.35">
      <c r="A12" s="213" t="s">
        <v>55</v>
      </c>
      <c r="B12" s="239">
        <f>'1.Application Form'!I13</f>
        <v>0</v>
      </c>
      <c r="C12" s="240" t="s">
        <v>54</v>
      </c>
      <c r="D12" s="239">
        <f>'1.Application Form'!G13</f>
        <v>0</v>
      </c>
      <c r="E12" s="200"/>
      <c r="G12" s="234"/>
      <c r="H12" s="234"/>
      <c r="I12" s="234"/>
      <c r="J12" s="234"/>
      <c r="K12" s="234"/>
      <c r="L12" s="234"/>
      <c r="M12" s="234"/>
    </row>
    <row r="13" spans="1:13" x14ac:dyDescent="0.35">
      <c r="A13" s="241" t="s">
        <v>57</v>
      </c>
      <c r="B13" s="239">
        <f>'1.Application Form'!I14</f>
        <v>0</v>
      </c>
      <c r="C13" s="200"/>
      <c r="D13" s="200"/>
      <c r="E13" s="200"/>
      <c r="G13" s="234"/>
      <c r="H13" s="234"/>
      <c r="I13" s="234"/>
      <c r="J13" s="234"/>
      <c r="K13" s="234"/>
      <c r="L13" s="234"/>
      <c r="M13" s="234"/>
    </row>
    <row r="14" spans="1:13" x14ac:dyDescent="0.35">
      <c r="A14" s="237"/>
      <c r="B14" s="200"/>
      <c r="C14" s="200"/>
      <c r="D14" s="200"/>
      <c r="E14" s="200"/>
      <c r="G14" s="234"/>
      <c r="H14" s="234"/>
      <c r="I14" s="234"/>
      <c r="J14" s="234"/>
      <c r="K14" s="234"/>
      <c r="L14" s="234"/>
      <c r="M14" s="234"/>
    </row>
    <row r="15" spans="1:13" ht="15" customHeight="1" x14ac:dyDescent="0.25">
      <c r="A15" s="236" t="s">
        <v>177</v>
      </c>
      <c r="B15" s="593" t="str">
        <f>_xlfn.CONCAT('1.Application Form'!H20," ",'1.Application Form'!J20:K20)</f>
        <v xml:space="preserve"> </v>
      </c>
      <c r="C15" s="594"/>
      <c r="D15" s="595"/>
      <c r="E15" s="200"/>
      <c r="G15" s="234"/>
      <c r="H15" s="234"/>
      <c r="I15" s="234"/>
      <c r="J15" s="234"/>
      <c r="K15" s="234"/>
      <c r="L15" s="234"/>
      <c r="M15" s="234"/>
    </row>
    <row r="16" spans="1:13" x14ac:dyDescent="0.35">
      <c r="A16" s="242" t="s">
        <v>178</v>
      </c>
      <c r="B16" s="215">
        <f>'1.Application Form'!H22</f>
        <v>0</v>
      </c>
      <c r="C16" s="243" t="s">
        <v>67</v>
      </c>
      <c r="D16" s="239">
        <f>'1.Application Form'!J23</f>
        <v>0</v>
      </c>
      <c r="E16" s="200"/>
      <c r="G16" s="234"/>
      <c r="H16" s="234"/>
      <c r="I16" s="234"/>
      <c r="J16" s="234"/>
      <c r="K16" s="234"/>
      <c r="L16" s="234"/>
      <c r="M16" s="234"/>
    </row>
    <row r="17" spans="1:13" x14ac:dyDescent="0.35">
      <c r="A17" s="200"/>
      <c r="B17" s="200"/>
      <c r="C17" s="200"/>
      <c r="D17" s="200"/>
      <c r="E17" s="200"/>
      <c r="G17" s="234"/>
      <c r="H17" s="234"/>
      <c r="I17" s="234"/>
      <c r="J17" s="234"/>
      <c r="K17" s="234"/>
      <c r="L17" s="234"/>
      <c r="M17" s="234"/>
    </row>
    <row r="18" spans="1:13" ht="25" x14ac:dyDescent="0.35">
      <c r="A18" s="244" t="s">
        <v>179</v>
      </c>
      <c r="B18" s="245"/>
      <c r="C18" s="200"/>
      <c r="D18" s="200"/>
      <c r="E18" s="200"/>
      <c r="G18" s="234"/>
      <c r="H18" s="234"/>
      <c r="I18" s="234"/>
      <c r="J18" s="234"/>
      <c r="K18" s="234"/>
      <c r="L18" s="234"/>
      <c r="M18" s="234"/>
    </row>
    <row r="19" spans="1:13" x14ac:dyDescent="0.35">
      <c r="A19" s="200"/>
      <c r="B19" s="200"/>
      <c r="C19" s="200"/>
      <c r="D19" s="200"/>
      <c r="E19" s="200"/>
      <c r="G19" s="234"/>
      <c r="H19" s="234"/>
      <c r="I19" s="234"/>
      <c r="J19" s="234"/>
      <c r="K19" s="234"/>
      <c r="L19" s="234"/>
      <c r="M19" s="234"/>
    </row>
    <row r="20" spans="1:13" x14ac:dyDescent="0.35">
      <c r="A20" s="214" t="s">
        <v>180</v>
      </c>
      <c r="B20" s="185"/>
      <c r="C20" s="185"/>
      <c r="D20" s="185"/>
      <c r="E20" s="235"/>
      <c r="G20" s="234"/>
      <c r="H20" s="234"/>
      <c r="I20" s="234"/>
      <c r="J20" s="234"/>
      <c r="K20" s="234"/>
      <c r="L20" s="234"/>
      <c r="M20" s="234"/>
    </row>
    <row r="21" spans="1:13" ht="66" customHeight="1" x14ac:dyDescent="0.35">
      <c r="A21" s="510" t="s">
        <v>181</v>
      </c>
      <c r="B21" s="466"/>
      <c r="C21" s="466"/>
      <c r="D21" s="466"/>
      <c r="E21" s="467"/>
      <c r="G21" s="234"/>
      <c r="H21" s="234"/>
      <c r="I21" s="234"/>
      <c r="J21" s="234"/>
      <c r="K21" s="234"/>
      <c r="L21" s="234"/>
      <c r="M21" s="234"/>
    </row>
    <row r="22" spans="1:13" x14ac:dyDescent="0.35">
      <c r="A22" s="246"/>
      <c r="B22" s="247"/>
      <c r="C22" s="247"/>
      <c r="D22" s="247"/>
      <c r="E22" s="247"/>
      <c r="G22" s="234"/>
      <c r="H22" s="234"/>
      <c r="I22" s="234"/>
      <c r="J22" s="234"/>
      <c r="K22" s="234"/>
      <c r="L22" s="234"/>
      <c r="M22" s="234"/>
    </row>
    <row r="23" spans="1:13" x14ac:dyDescent="0.35">
      <c r="A23" s="244" t="s">
        <v>182</v>
      </c>
      <c r="B23" s="245"/>
      <c r="C23" s="247"/>
      <c r="D23" s="248" t="s">
        <v>183</v>
      </c>
      <c r="E23" s="249"/>
      <c r="G23" s="234"/>
      <c r="H23" s="234"/>
      <c r="I23" s="234"/>
      <c r="J23" s="234"/>
      <c r="K23" s="234"/>
      <c r="L23" s="234"/>
      <c r="M23" s="234"/>
    </row>
    <row r="24" spans="1:13" x14ac:dyDescent="0.35">
      <c r="A24" s="248" t="s">
        <v>184</v>
      </c>
      <c r="B24" s="239" t="str">
        <f>'1.Application Form'!B37</f>
        <v>SupplyChain</v>
      </c>
      <c r="D24" s="529" t="s">
        <v>185</v>
      </c>
      <c r="E24" s="530"/>
      <c r="G24" s="234"/>
      <c r="H24" s="234"/>
      <c r="I24" s="234"/>
      <c r="J24" s="234"/>
      <c r="K24" s="234"/>
      <c r="L24" s="234"/>
      <c r="M24" s="234"/>
    </row>
    <row r="25" spans="1:13" ht="13.5" customHeight="1" x14ac:dyDescent="0.35">
      <c r="A25" s="218" t="s">
        <v>75</v>
      </c>
      <c r="B25" s="250"/>
      <c r="D25" s="251" t="str">
        <f>'Hidden Lists'!C3</f>
        <v>Core Requirements</v>
      </c>
      <c r="E25" s="252"/>
      <c r="G25" s="234"/>
      <c r="H25" s="234"/>
      <c r="I25" s="234"/>
      <c r="J25" s="234"/>
      <c r="K25" s="234"/>
      <c r="L25" s="234"/>
      <c r="M25" s="234"/>
    </row>
    <row r="26" spans="1:13" ht="15" customHeight="1" x14ac:dyDescent="0.35">
      <c r="D26" s="234"/>
      <c r="E26" s="234"/>
      <c r="I26" s="234"/>
      <c r="J26" s="234"/>
      <c r="K26" s="234"/>
      <c r="L26" s="234"/>
      <c r="M26" s="234"/>
    </row>
    <row r="27" spans="1:13" ht="13.5" customHeight="1" x14ac:dyDescent="0.35">
      <c r="A27" s="253" t="s">
        <v>186</v>
      </c>
      <c r="B27" s="254"/>
      <c r="D27" s="255" t="s">
        <v>187</v>
      </c>
      <c r="E27" s="249"/>
      <c r="I27" s="234"/>
      <c r="J27" s="234"/>
      <c r="K27" s="234"/>
      <c r="L27" s="234"/>
      <c r="M27" s="234"/>
    </row>
    <row r="28" spans="1:13" ht="15" customHeight="1" x14ac:dyDescent="0.35">
      <c r="A28" s="256">
        <f>'1.Application Form'!H37</f>
        <v>0</v>
      </c>
      <c r="B28" s="254"/>
      <c r="D28" s="255" t="s">
        <v>188</v>
      </c>
      <c r="E28" s="249"/>
      <c r="I28" s="234"/>
      <c r="J28" s="234"/>
      <c r="K28" s="234"/>
      <c r="L28" s="234"/>
      <c r="M28" s="234"/>
    </row>
    <row r="29" spans="1:13" ht="15" customHeight="1" x14ac:dyDescent="0.35">
      <c r="A29" s="256">
        <f>'1.Application Form'!I38</f>
        <v>0</v>
      </c>
      <c r="B29" s="254"/>
      <c r="D29" s="255" t="s">
        <v>189</v>
      </c>
      <c r="E29" s="249"/>
      <c r="I29" s="234"/>
      <c r="J29" s="234"/>
      <c r="K29" s="234"/>
      <c r="L29" s="234"/>
      <c r="M29" s="234"/>
    </row>
    <row r="30" spans="1:13" ht="15" customHeight="1" x14ac:dyDescent="0.35">
      <c r="A30" s="256">
        <f>'1.Application Form'!I39</f>
        <v>0</v>
      </c>
      <c r="B30" s="254"/>
      <c r="G30" s="234"/>
      <c r="H30" s="234"/>
      <c r="I30" s="234"/>
      <c r="J30" s="234"/>
      <c r="K30" s="234"/>
      <c r="L30" s="234"/>
      <c r="M30" s="234"/>
    </row>
    <row r="31" spans="1:13" x14ac:dyDescent="0.35">
      <c r="A31" s="256">
        <f>'1.Application Form'!I40</f>
        <v>0</v>
      </c>
      <c r="B31" s="254"/>
      <c r="G31" s="234"/>
      <c r="H31" s="234"/>
      <c r="I31" s="234"/>
      <c r="J31" s="234"/>
      <c r="K31" s="234"/>
      <c r="L31" s="234"/>
      <c r="M31" s="234"/>
    </row>
    <row r="32" spans="1:13" x14ac:dyDescent="0.35">
      <c r="A32" s="257"/>
      <c r="B32" s="254"/>
      <c r="G32" s="234"/>
      <c r="H32" s="234"/>
      <c r="I32" s="234"/>
      <c r="J32" s="234"/>
      <c r="K32" s="234"/>
      <c r="L32" s="234"/>
      <c r="M32" s="234"/>
    </row>
    <row r="33" spans="1:13" ht="30" customHeight="1" x14ac:dyDescent="0.35">
      <c r="A33" s="238" t="s">
        <v>190</v>
      </c>
      <c r="B33" s="596"/>
      <c r="C33" s="597"/>
      <c r="D33" s="597"/>
      <c r="E33" s="598"/>
      <c r="G33" s="234"/>
      <c r="H33" s="234"/>
      <c r="I33" s="234"/>
      <c r="J33" s="234"/>
      <c r="K33" s="234"/>
      <c r="L33" s="234"/>
      <c r="M33" s="234"/>
    </row>
    <row r="34" spans="1:13" x14ac:dyDescent="0.35">
      <c r="A34" s="258"/>
      <c r="B34" s="246"/>
      <c r="C34" s="246"/>
      <c r="D34" s="246"/>
      <c r="E34" s="246"/>
      <c r="G34" s="234"/>
      <c r="J34" s="234"/>
      <c r="K34" s="234"/>
      <c r="L34" s="234"/>
      <c r="M34" s="234"/>
    </row>
    <row r="35" spans="1:13" x14ac:dyDescent="0.35">
      <c r="A35" s="214" t="s">
        <v>191</v>
      </c>
      <c r="B35" s="185"/>
      <c r="C35" s="185"/>
      <c r="D35" s="185"/>
      <c r="E35" s="235"/>
      <c r="G35" s="234"/>
      <c r="H35" s="234"/>
      <c r="I35" s="234"/>
      <c r="J35" s="234"/>
      <c r="K35" s="234"/>
      <c r="L35" s="234"/>
      <c r="M35" s="234"/>
    </row>
    <row r="36" spans="1:13" ht="30.75" customHeight="1" x14ac:dyDescent="0.35">
      <c r="A36" s="510" t="s">
        <v>192</v>
      </c>
      <c r="B36" s="511"/>
      <c r="C36" s="511"/>
      <c r="D36" s="511"/>
      <c r="E36" s="531"/>
      <c r="G36" s="234"/>
      <c r="H36" s="234"/>
      <c r="I36" s="234"/>
      <c r="J36" s="234"/>
      <c r="K36" s="234"/>
      <c r="L36" s="234"/>
      <c r="M36" s="234"/>
    </row>
    <row r="37" spans="1:13" ht="20.149999999999999" customHeight="1" x14ac:dyDescent="0.35">
      <c r="A37" s="259" t="s">
        <v>193</v>
      </c>
      <c r="B37" s="560"/>
      <c r="C37" s="560"/>
      <c r="D37" s="260" t="s">
        <v>194</v>
      </c>
      <c r="E37" s="252"/>
      <c r="G37" s="234"/>
      <c r="H37" s="234"/>
      <c r="I37" s="234"/>
      <c r="J37" s="234"/>
      <c r="K37" s="234"/>
      <c r="L37" s="234"/>
      <c r="M37" s="234"/>
    </row>
    <row r="38" spans="1:13" ht="20.149999999999999" customHeight="1" x14ac:dyDescent="0.35">
      <c r="A38" s="261" t="s">
        <v>195</v>
      </c>
      <c r="B38" s="560"/>
      <c r="C38" s="560"/>
      <c r="D38" s="582" t="str">
        <f>IFERROR(VLOOKUP(E37,'Hidden Lists'!$P$11:$Q$17,2,FALSE)," ")</f>
        <v xml:space="preserve"> </v>
      </c>
      <c r="E38" s="582"/>
      <c r="G38" s="234"/>
      <c r="H38" s="234"/>
      <c r="I38" s="234"/>
      <c r="J38" s="234"/>
      <c r="M38" s="234"/>
    </row>
    <row r="39" spans="1:13" ht="20.149999999999999" customHeight="1" x14ac:dyDescent="0.35">
      <c r="A39" s="262" t="s">
        <v>196</v>
      </c>
      <c r="B39" s="559"/>
      <c r="C39" s="560"/>
      <c r="D39" s="582"/>
      <c r="E39" s="582"/>
      <c r="G39" s="234"/>
      <c r="H39" s="234"/>
      <c r="I39" s="234"/>
      <c r="J39" s="234"/>
      <c r="M39" s="234"/>
    </row>
    <row r="40" spans="1:13" x14ac:dyDescent="0.35">
      <c r="A40" s="263"/>
      <c r="G40" s="234"/>
      <c r="H40" s="234"/>
      <c r="I40" s="234"/>
      <c r="J40" s="234"/>
      <c r="K40" s="234"/>
      <c r="L40" s="234"/>
      <c r="M40" s="234"/>
    </row>
    <row r="41" spans="1:13" ht="20.149999999999999" customHeight="1" x14ac:dyDescent="0.35">
      <c r="A41" s="259" t="s">
        <v>193</v>
      </c>
      <c r="B41" s="560"/>
      <c r="C41" s="560"/>
      <c r="D41" s="260" t="s">
        <v>194</v>
      </c>
      <c r="E41" s="252"/>
      <c r="G41" s="234"/>
      <c r="H41" s="234"/>
      <c r="I41" s="234"/>
      <c r="J41" s="234"/>
      <c r="K41" s="234"/>
      <c r="L41" s="234"/>
      <c r="M41" s="234"/>
    </row>
    <row r="42" spans="1:13" ht="20.149999999999999" customHeight="1" x14ac:dyDescent="0.35">
      <c r="A42" s="261" t="s">
        <v>195</v>
      </c>
      <c r="B42" s="560"/>
      <c r="C42" s="560"/>
      <c r="D42" s="582" t="str">
        <f>IFERROR(VLOOKUP(E41,'Hidden Lists'!$P$11:$Q$17,2,FALSE)," ")</f>
        <v xml:space="preserve"> </v>
      </c>
      <c r="E42" s="582"/>
      <c r="G42" s="234"/>
      <c r="H42" s="234"/>
      <c r="I42" s="234"/>
      <c r="J42" s="234"/>
      <c r="K42" s="234"/>
      <c r="L42" s="234"/>
      <c r="M42" s="234"/>
    </row>
    <row r="43" spans="1:13" ht="20.149999999999999" customHeight="1" x14ac:dyDescent="0.35">
      <c r="A43" s="262" t="s">
        <v>196</v>
      </c>
      <c r="B43" s="559"/>
      <c r="C43" s="560"/>
      <c r="D43" s="582"/>
      <c r="E43" s="582"/>
      <c r="G43" s="234"/>
      <c r="H43" s="234"/>
      <c r="I43" s="234"/>
      <c r="J43" s="234"/>
      <c r="K43" s="234"/>
      <c r="L43" s="234"/>
      <c r="M43" s="234"/>
    </row>
    <row r="44" spans="1:13" x14ac:dyDescent="0.35">
      <c r="C44" s="311"/>
      <c r="G44" s="234"/>
      <c r="H44" s="234"/>
      <c r="I44" s="234"/>
      <c r="J44" s="234"/>
      <c r="K44" s="234"/>
      <c r="L44" s="234"/>
      <c r="M44" s="234"/>
    </row>
    <row r="45" spans="1:13" ht="20.149999999999999" customHeight="1" x14ac:dyDescent="0.35">
      <c r="A45" s="259" t="s">
        <v>193</v>
      </c>
      <c r="B45" s="560"/>
      <c r="C45" s="560"/>
      <c r="D45" s="260" t="s">
        <v>194</v>
      </c>
      <c r="E45" s="252"/>
      <c r="G45" s="234"/>
      <c r="H45" s="234"/>
      <c r="I45" s="234"/>
      <c r="J45" s="234"/>
      <c r="K45" s="234"/>
      <c r="L45" s="234"/>
    </row>
    <row r="46" spans="1:13" ht="20.149999999999999" customHeight="1" x14ac:dyDescent="0.35">
      <c r="A46" s="261" t="s">
        <v>195</v>
      </c>
      <c r="B46" s="560"/>
      <c r="C46" s="560"/>
      <c r="D46" s="582" t="str">
        <f>IFERROR(VLOOKUP(E45,'Hidden Lists'!$P$11:$Q$17,2,FALSE)," ")</f>
        <v xml:space="preserve"> </v>
      </c>
      <c r="E46" s="582"/>
      <c r="G46" s="234"/>
      <c r="H46" s="234"/>
      <c r="I46" s="234"/>
      <c r="J46" s="234"/>
      <c r="K46" s="234"/>
      <c r="L46" s="234"/>
    </row>
    <row r="47" spans="1:13" ht="20.149999999999999" customHeight="1" x14ac:dyDescent="0.35">
      <c r="A47" s="262" t="s">
        <v>196</v>
      </c>
      <c r="B47" s="559"/>
      <c r="C47" s="560"/>
      <c r="D47" s="582"/>
      <c r="E47" s="582"/>
      <c r="G47" s="234"/>
      <c r="H47" s="234"/>
      <c r="I47" s="234"/>
      <c r="J47" s="234"/>
      <c r="K47" s="234"/>
      <c r="L47" s="234"/>
    </row>
    <row r="48" spans="1:13" x14ac:dyDescent="0.35">
      <c r="A48" s="264"/>
      <c r="G48" s="234"/>
      <c r="H48" s="234"/>
      <c r="I48" s="234"/>
      <c r="J48" s="234"/>
      <c r="K48" s="234"/>
      <c r="L48" s="234"/>
    </row>
    <row r="49" spans="1:14" ht="20.149999999999999" customHeight="1" x14ac:dyDescent="0.35">
      <c r="A49" s="259" t="s">
        <v>193</v>
      </c>
      <c r="B49" s="560"/>
      <c r="C49" s="560"/>
      <c r="D49" s="260" t="s">
        <v>194</v>
      </c>
      <c r="E49" s="252"/>
      <c r="G49" s="234"/>
      <c r="H49" s="234"/>
      <c r="I49" s="234"/>
      <c r="J49" s="234"/>
      <c r="K49" s="234"/>
      <c r="L49" s="234"/>
    </row>
    <row r="50" spans="1:14" ht="20.149999999999999" customHeight="1" x14ac:dyDescent="0.35">
      <c r="A50" s="261" t="s">
        <v>195</v>
      </c>
      <c r="B50" s="560"/>
      <c r="C50" s="560"/>
      <c r="D50" s="582" t="str">
        <f>IFERROR(VLOOKUP(E49,'Hidden Lists'!$P$11:$Q$17,2,FALSE)," ")</f>
        <v xml:space="preserve"> </v>
      </c>
      <c r="E50" s="582"/>
      <c r="G50" s="234"/>
      <c r="H50" s="234"/>
      <c r="I50" s="234"/>
      <c r="J50" s="234"/>
      <c r="K50" s="234"/>
      <c r="L50" s="234"/>
    </row>
    <row r="51" spans="1:14" ht="20.149999999999999" customHeight="1" x14ac:dyDescent="0.35">
      <c r="A51" s="262" t="s">
        <v>196</v>
      </c>
      <c r="B51" s="559"/>
      <c r="C51" s="560"/>
      <c r="D51" s="582"/>
      <c r="E51" s="582"/>
      <c r="G51" s="234"/>
      <c r="H51" s="234"/>
      <c r="I51" s="234"/>
      <c r="J51" s="234"/>
      <c r="K51" s="234"/>
      <c r="L51" s="234"/>
    </row>
    <row r="52" spans="1:14" x14ac:dyDescent="0.35">
      <c r="G52" s="234"/>
      <c r="H52" s="234"/>
      <c r="I52" s="234"/>
      <c r="J52" s="234"/>
      <c r="K52" s="234"/>
      <c r="L52" s="234"/>
    </row>
    <row r="53" spans="1:14" ht="20.149999999999999" customHeight="1" x14ac:dyDescent="0.35">
      <c r="A53" s="259" t="s">
        <v>193</v>
      </c>
      <c r="B53" s="560"/>
      <c r="C53" s="560"/>
      <c r="D53" s="260" t="s">
        <v>194</v>
      </c>
      <c r="E53" s="252"/>
      <c r="G53" s="234"/>
      <c r="H53" s="234"/>
      <c r="I53" s="234"/>
      <c r="J53" s="234"/>
      <c r="K53" s="234"/>
      <c r="L53" s="234"/>
      <c r="M53" s="234"/>
      <c r="N53" s="234"/>
    </row>
    <row r="54" spans="1:14" ht="20.149999999999999" customHeight="1" x14ac:dyDescent="0.35">
      <c r="A54" s="261" t="s">
        <v>195</v>
      </c>
      <c r="B54" s="560"/>
      <c r="C54" s="560"/>
      <c r="D54" s="582" t="str">
        <f>IFERROR(VLOOKUP(E53,'Hidden Lists'!$P$11:$Q$17,2,FALSE)," ")</f>
        <v xml:space="preserve"> </v>
      </c>
      <c r="E54" s="582"/>
      <c r="G54" s="234"/>
      <c r="H54" s="234"/>
      <c r="I54" s="234"/>
      <c r="J54" s="234"/>
      <c r="K54" s="234"/>
      <c r="L54" s="234"/>
      <c r="M54" s="234"/>
      <c r="N54" s="234"/>
    </row>
    <row r="55" spans="1:14" ht="20.149999999999999" customHeight="1" x14ac:dyDescent="0.35">
      <c r="A55" s="262" t="s">
        <v>196</v>
      </c>
      <c r="B55" s="559"/>
      <c r="C55" s="560"/>
      <c r="D55" s="582"/>
      <c r="E55" s="582"/>
      <c r="G55" s="234"/>
      <c r="H55" s="234"/>
      <c r="I55" s="234"/>
      <c r="J55" s="234"/>
      <c r="K55" s="234"/>
      <c r="L55" s="234"/>
      <c r="M55" s="234"/>
      <c r="N55" s="234"/>
    </row>
    <row r="56" spans="1:14" x14ac:dyDescent="0.35">
      <c r="A56" s="264"/>
      <c r="G56" s="234"/>
      <c r="H56" s="234"/>
      <c r="I56" s="234"/>
      <c r="J56" s="234"/>
      <c r="K56" s="234"/>
      <c r="L56" s="234"/>
      <c r="M56" s="234"/>
      <c r="N56" s="234"/>
    </row>
    <row r="57" spans="1:14" ht="20.149999999999999" customHeight="1" x14ac:dyDescent="0.35">
      <c r="A57" s="259" t="s">
        <v>193</v>
      </c>
      <c r="B57" s="560"/>
      <c r="C57" s="560"/>
      <c r="D57" s="260" t="s">
        <v>194</v>
      </c>
      <c r="E57" s="252"/>
      <c r="G57" s="234"/>
      <c r="H57" s="234"/>
      <c r="I57" s="234"/>
      <c r="J57" s="234"/>
      <c r="K57" s="234"/>
      <c r="L57" s="234"/>
      <c r="M57" s="234"/>
      <c r="N57" s="234"/>
    </row>
    <row r="58" spans="1:14" ht="20.149999999999999" customHeight="1" x14ac:dyDescent="0.35">
      <c r="A58" s="261" t="s">
        <v>195</v>
      </c>
      <c r="B58" s="560"/>
      <c r="C58" s="560"/>
      <c r="D58" s="582" t="str">
        <f>IFERROR(VLOOKUP(E57,'Hidden Lists'!$P$11:$Q$17,2,FALSE)," ")</f>
        <v xml:space="preserve"> </v>
      </c>
      <c r="E58" s="582"/>
      <c r="G58" s="234"/>
      <c r="H58" s="234"/>
      <c r="I58" s="234"/>
      <c r="J58" s="234"/>
      <c r="K58" s="234"/>
      <c r="L58" s="234"/>
      <c r="M58" s="234"/>
      <c r="N58" s="234"/>
    </row>
    <row r="59" spans="1:14" ht="20.149999999999999" customHeight="1" x14ac:dyDescent="0.35">
      <c r="A59" s="262" t="s">
        <v>196</v>
      </c>
      <c r="B59" s="559"/>
      <c r="C59" s="560"/>
      <c r="D59" s="582"/>
      <c r="E59" s="582"/>
      <c r="G59" s="234"/>
      <c r="H59" s="234"/>
      <c r="I59" s="234"/>
      <c r="J59" s="234"/>
      <c r="K59" s="234"/>
      <c r="L59" s="234"/>
      <c r="M59" s="234"/>
      <c r="N59" s="234"/>
    </row>
    <row r="60" spans="1:14" x14ac:dyDescent="0.35">
      <c r="G60" s="234"/>
      <c r="H60" s="234"/>
      <c r="I60" s="234"/>
      <c r="J60" s="234"/>
      <c r="K60" s="234"/>
      <c r="L60" s="234"/>
      <c r="M60" s="234"/>
      <c r="N60" s="234"/>
    </row>
    <row r="61" spans="1:14" x14ac:dyDescent="0.35">
      <c r="A61" s="214" t="s">
        <v>197</v>
      </c>
      <c r="B61" s="185"/>
      <c r="C61" s="185"/>
      <c r="D61" s="185"/>
      <c r="E61" s="235"/>
      <c r="G61" s="234"/>
      <c r="H61" s="234"/>
      <c r="I61" s="234"/>
      <c r="J61" s="234"/>
      <c r="K61" s="234"/>
      <c r="L61" s="234"/>
      <c r="M61" s="234"/>
      <c r="N61" s="234"/>
    </row>
    <row r="62" spans="1:14" ht="67.5" customHeight="1" x14ac:dyDescent="0.35">
      <c r="A62" s="510" t="s">
        <v>198</v>
      </c>
      <c r="B62" s="511"/>
      <c r="C62" s="511"/>
      <c r="D62" s="511"/>
      <c r="E62" s="531"/>
      <c r="G62" s="234"/>
      <c r="H62" s="265"/>
      <c r="I62" s="234"/>
      <c r="J62" s="234"/>
      <c r="K62" s="234"/>
      <c r="L62" s="234"/>
      <c r="M62" s="234"/>
      <c r="N62" s="234"/>
    </row>
    <row r="63" spans="1:14" x14ac:dyDescent="0.35">
      <c r="G63" s="234"/>
      <c r="H63" s="234"/>
      <c r="I63" s="234"/>
      <c r="J63" s="234"/>
      <c r="K63" s="234"/>
      <c r="L63" s="234"/>
      <c r="M63" s="234"/>
      <c r="N63" s="234"/>
    </row>
    <row r="64" spans="1:14" x14ac:dyDescent="0.35">
      <c r="A64" s="240" t="s">
        <v>199</v>
      </c>
      <c r="B64" s="266">
        <f>'1.Application Form'!F169</f>
        <v>0</v>
      </c>
      <c r="C64" s="550" t="s">
        <v>200</v>
      </c>
      <c r="D64" s="551"/>
      <c r="E64" s="584"/>
      <c r="G64" s="234"/>
      <c r="H64" s="265"/>
      <c r="I64" s="234"/>
      <c r="J64" s="234"/>
      <c r="K64" s="234"/>
      <c r="L64" s="234"/>
      <c r="M64" s="234"/>
      <c r="N64" s="234"/>
    </row>
    <row r="65" spans="1:16" x14ac:dyDescent="0.35">
      <c r="G65" s="234"/>
      <c r="H65" s="265"/>
      <c r="I65" s="234"/>
      <c r="J65" s="234"/>
      <c r="K65" s="234"/>
      <c r="L65" s="234"/>
      <c r="M65" s="234"/>
      <c r="N65" s="234"/>
    </row>
    <row r="66" spans="1:16" ht="13.5" x14ac:dyDescent="0.35">
      <c r="A66" s="267" t="s">
        <v>201</v>
      </c>
      <c r="B66" s="268"/>
      <c r="G66" s="234"/>
      <c r="H66" s="265"/>
      <c r="I66" s="234"/>
      <c r="J66" s="234"/>
      <c r="K66" s="234"/>
      <c r="L66" s="234"/>
      <c r="M66" s="234"/>
      <c r="N66" s="234"/>
    </row>
    <row r="67" spans="1:16" ht="13.5" x14ac:dyDescent="0.35">
      <c r="A67" s="267" t="s">
        <v>202</v>
      </c>
      <c r="B67" s="268"/>
      <c r="D67" s="269" t="s">
        <v>203</v>
      </c>
      <c r="E67" s="270">
        <f>IF('2b.Duration'!H8&lt;1,1,'2b.Duration'!H8)</f>
        <v>1</v>
      </c>
      <c r="G67" s="234"/>
      <c r="H67" s="265"/>
      <c r="I67" s="234"/>
      <c r="J67" s="234"/>
      <c r="K67" s="234"/>
      <c r="L67" s="234"/>
      <c r="M67" s="234"/>
      <c r="N67" s="234"/>
    </row>
    <row r="68" spans="1:16" x14ac:dyDescent="0.35">
      <c r="G68" s="234"/>
      <c r="H68" s="265"/>
      <c r="I68" s="234"/>
      <c r="J68" s="234"/>
      <c r="K68" s="234"/>
      <c r="L68" s="234"/>
      <c r="M68" s="234"/>
      <c r="N68" s="234"/>
    </row>
    <row r="69" spans="1:16" ht="15" customHeight="1" x14ac:dyDescent="0.35">
      <c r="A69" s="271" t="s">
        <v>204</v>
      </c>
      <c r="B69" s="268"/>
      <c r="D69" s="583" t="str">
        <f>IF(B70=0,"",IF(Factors!Q15&lt;Factors!Q16,'Hidden Lists'!S3," "))</f>
        <v/>
      </c>
      <c r="E69" s="583"/>
      <c r="G69" s="234"/>
      <c r="H69" s="234"/>
      <c r="I69" s="234"/>
      <c r="J69" s="234"/>
      <c r="K69" s="234"/>
      <c r="L69" s="234"/>
      <c r="M69" s="234"/>
      <c r="N69" s="234"/>
    </row>
    <row r="70" spans="1:16" ht="15" customHeight="1" x14ac:dyDescent="0.35">
      <c r="A70" s="190" t="s">
        <v>205</v>
      </c>
      <c r="B70" s="268"/>
      <c r="D70" s="583"/>
      <c r="E70" s="583"/>
      <c r="F70" s="234"/>
      <c r="G70" s="234"/>
      <c r="H70" s="234"/>
      <c r="I70" s="234"/>
      <c r="J70" s="234"/>
      <c r="K70" s="234"/>
      <c r="L70" s="234"/>
      <c r="M70" s="234"/>
      <c r="N70" s="234"/>
    </row>
    <row r="71" spans="1:16" ht="15" customHeight="1" x14ac:dyDescent="0.35">
      <c r="A71" s="272" t="s">
        <v>206</v>
      </c>
      <c r="B71" s="273">
        <f>(COUNTIFS(E37:E59,'Hidden Lists'!P11))+(COUNTIFS(E37:E59,'Hidden Lists'!P12)+(COUNTIFS(E37:E59,'Hidden Lists'!P13)))</f>
        <v>0</v>
      </c>
      <c r="C71" s="274"/>
      <c r="F71" s="234"/>
      <c r="G71" s="234"/>
      <c r="H71" s="234"/>
      <c r="I71" s="234"/>
      <c r="J71" s="234"/>
      <c r="K71" s="234"/>
      <c r="L71" s="234"/>
      <c r="M71" s="234"/>
      <c r="N71" s="234"/>
    </row>
    <row r="72" spans="1:16" ht="25" x14ac:dyDescent="0.35">
      <c r="A72" s="275" t="s">
        <v>207</v>
      </c>
      <c r="B72" s="559"/>
      <c r="C72" s="560"/>
      <c r="D72" s="561"/>
      <c r="F72" s="234"/>
      <c r="G72" s="234"/>
      <c r="H72" s="234"/>
      <c r="I72" s="234"/>
      <c r="J72" s="234"/>
      <c r="K72" s="234"/>
      <c r="L72" s="234"/>
      <c r="M72" s="234"/>
      <c r="N72" s="234"/>
      <c r="O72" s="234"/>
      <c r="P72" s="234"/>
    </row>
    <row r="73" spans="1:16" ht="15" customHeight="1" x14ac:dyDescent="0.35">
      <c r="A73" s="276" t="s">
        <v>208</v>
      </c>
      <c r="B73" s="559"/>
      <c r="C73" s="560"/>
      <c r="D73" s="561"/>
      <c r="F73" s="234"/>
      <c r="G73" s="234"/>
      <c r="H73" s="234"/>
      <c r="I73" s="234"/>
      <c r="J73" s="234"/>
      <c r="K73" s="234"/>
      <c r="L73" s="234"/>
      <c r="M73" s="234"/>
      <c r="N73" s="234"/>
      <c r="O73" s="234"/>
      <c r="P73" s="234"/>
    </row>
    <row r="74" spans="1:16" x14ac:dyDescent="0.35">
      <c r="F74" s="234"/>
      <c r="N74" s="234"/>
      <c r="O74" s="234"/>
      <c r="P74" s="234"/>
    </row>
    <row r="75" spans="1:16" x14ac:dyDescent="0.35">
      <c r="A75" s="277" t="s">
        <v>209</v>
      </c>
      <c r="F75" s="278"/>
      <c r="G75" s="278"/>
      <c r="H75" s="278"/>
      <c r="N75" s="234"/>
      <c r="O75" s="234"/>
      <c r="P75" s="234"/>
    </row>
    <row r="76" spans="1:16" ht="30" customHeight="1" x14ac:dyDescent="0.35">
      <c r="A76" s="269" t="s">
        <v>210</v>
      </c>
      <c r="B76" s="279">
        <f>'1.Application Form'!E41</f>
        <v>0</v>
      </c>
      <c r="C76" s="554" t="s">
        <v>211</v>
      </c>
      <c r="D76" s="555"/>
      <c r="E76" s="556"/>
      <c r="F76" s="280"/>
      <c r="G76" s="278"/>
      <c r="H76" s="278"/>
      <c r="N76" s="234"/>
      <c r="O76" s="234"/>
      <c r="P76" s="234"/>
    </row>
    <row r="77" spans="1:16" ht="13.5" customHeight="1" x14ac:dyDescent="0.35">
      <c r="F77" s="278"/>
      <c r="G77" s="278"/>
      <c r="H77" s="278"/>
      <c r="I77" s="234"/>
      <c r="J77" s="234"/>
      <c r="K77" s="234"/>
      <c r="L77" s="234"/>
      <c r="M77" s="234"/>
      <c r="N77" s="234"/>
      <c r="O77" s="234"/>
      <c r="P77" s="234"/>
    </row>
    <row r="78" spans="1:16" ht="13.5" customHeight="1" x14ac:dyDescent="0.35">
      <c r="A78" s="562" t="s">
        <v>212</v>
      </c>
      <c r="B78" s="557">
        <f>IFERROR(VLOOKUP(C78,Factors!P3:U11,2,TRUE),0)</f>
        <v>0</v>
      </c>
      <c r="C78" s="280">
        <f>SUM('1.Application Form'!D141:D142)</f>
        <v>0</v>
      </c>
      <c r="E78" s="281"/>
      <c r="F78" s="278"/>
      <c r="G78" s="278"/>
      <c r="H78" s="282"/>
      <c r="I78" s="283"/>
      <c r="J78" s="234"/>
      <c r="K78" s="283"/>
      <c r="L78" s="234"/>
      <c r="M78" s="283"/>
      <c r="N78" s="234"/>
      <c r="O78" s="234"/>
      <c r="P78" s="234"/>
    </row>
    <row r="79" spans="1:16" x14ac:dyDescent="0.35">
      <c r="A79" s="563"/>
      <c r="B79" s="558"/>
      <c r="C79" s="234"/>
      <c r="F79" s="278"/>
      <c r="G79" s="278"/>
      <c r="H79" s="282"/>
      <c r="I79" s="283"/>
      <c r="J79" s="234"/>
      <c r="K79" s="283"/>
      <c r="L79" s="234"/>
      <c r="M79" s="283"/>
      <c r="N79" s="234"/>
      <c r="O79" s="234"/>
      <c r="P79" s="234"/>
    </row>
    <row r="80" spans="1:16" ht="27" customHeight="1" x14ac:dyDescent="0.35">
      <c r="A80" s="284" t="s">
        <v>213</v>
      </c>
      <c r="B80" s="285" t="str">
        <f>IFERROR(CONCATENATE(Factors!T42," ",'Hidden Lists'!$S$6," ",Factors!U42," ",'Hidden Lists'!G20," ",'Hidden Lists'!$S$7," ",Factors!V42," ",'Hidden Lists'!G21)," ")</f>
        <v xml:space="preserve"> </v>
      </c>
      <c r="C80" s="234"/>
      <c r="F80" s="234"/>
      <c r="G80" s="234"/>
      <c r="H80" s="286"/>
      <c r="I80" s="283"/>
      <c r="J80" s="234"/>
      <c r="K80" s="283"/>
      <c r="L80" s="234"/>
      <c r="M80" s="283"/>
      <c r="N80" s="234"/>
      <c r="O80" s="234"/>
      <c r="P80" s="234"/>
    </row>
    <row r="81" spans="1:16" ht="28.5" customHeight="1" x14ac:dyDescent="0.35">
      <c r="A81" s="284" t="s">
        <v>214</v>
      </c>
      <c r="B81" s="285" t="str">
        <f>IFERROR(CONCATENATE(Factors!T43," ",'Hidden Lists'!$S$6," ",Factors!U43," ",'Hidden Lists'!G20," ",'Hidden Lists'!$S$7," ",Factors!V43," ",'Hidden Lists'!G21)," ")</f>
        <v xml:space="preserve"> </v>
      </c>
      <c r="C81" s="287"/>
      <c r="F81" s="234"/>
      <c r="G81" s="234"/>
      <c r="H81" s="286"/>
      <c r="I81" s="283"/>
      <c r="J81" s="234"/>
      <c r="K81" s="283"/>
      <c r="L81" s="234"/>
      <c r="M81" s="283"/>
      <c r="N81" s="234"/>
      <c r="O81" s="234"/>
      <c r="P81" s="234"/>
    </row>
    <row r="82" spans="1:16" ht="28.5" customHeight="1" x14ac:dyDescent="0.35">
      <c r="A82" s="288" t="s">
        <v>215</v>
      </c>
      <c r="B82" s="289">
        <f>ROUNDUP(SQRT('1.Application Form'!I43),0)</f>
        <v>0</v>
      </c>
      <c r="C82" s="290"/>
      <c r="F82" s="234"/>
      <c r="G82" s="234"/>
      <c r="H82" s="286"/>
      <c r="I82" s="283"/>
      <c r="J82" s="234"/>
      <c r="K82" s="283"/>
      <c r="L82" s="234"/>
      <c r="M82" s="283"/>
      <c r="N82" s="234"/>
      <c r="O82" s="234"/>
      <c r="P82" s="234"/>
    </row>
    <row r="83" spans="1:16" ht="25" x14ac:dyDescent="0.35">
      <c r="A83" s="291" t="s">
        <v>216</v>
      </c>
      <c r="B83" s="292">
        <f>IFERROR(VLOOKUP(C78,Factors!P3:U11,6,TRUE),0)</f>
        <v>0</v>
      </c>
      <c r="C83" s="290"/>
      <c r="F83" s="234"/>
      <c r="G83" s="234"/>
      <c r="H83" s="286"/>
      <c r="I83" s="283"/>
      <c r="J83" s="234"/>
      <c r="K83" s="283"/>
      <c r="L83" s="234"/>
      <c r="M83" s="283"/>
      <c r="N83" s="234"/>
      <c r="O83" s="234"/>
      <c r="P83" s="234"/>
    </row>
    <row r="84" spans="1:16" ht="36" customHeight="1" x14ac:dyDescent="0.35">
      <c r="A84" s="293" t="s">
        <v>217</v>
      </c>
      <c r="B84" s="294"/>
      <c r="C84" s="564" t="str">
        <f>'Hidden Lists'!Q18</f>
        <v>Unionized and Migrant workers are not exclusive categories, meaning that temporary and permanent workers can be migrant and unionized as well. The indication of these field is limited to the fact that the lead auditor needs to make sure that part of the sampled workers in the temporary/permanent categories also cover the number of unionized/migrant workers indicated here.</v>
      </c>
      <c r="D84" s="565"/>
      <c r="E84" s="566"/>
      <c r="F84" s="234"/>
      <c r="G84" s="234"/>
      <c r="H84" s="286"/>
      <c r="I84" s="283"/>
      <c r="J84" s="234"/>
      <c r="K84" s="283"/>
      <c r="L84" s="234"/>
      <c r="M84" s="283"/>
      <c r="N84" s="234"/>
      <c r="O84" s="234"/>
      <c r="P84" s="234"/>
    </row>
    <row r="85" spans="1:16" ht="36" customHeight="1" x14ac:dyDescent="0.35">
      <c r="A85" s="293" t="s">
        <v>218</v>
      </c>
      <c r="B85" s="294"/>
      <c r="C85" s="567"/>
      <c r="D85" s="552"/>
      <c r="E85" s="553"/>
      <c r="F85" s="234"/>
      <c r="G85" s="234"/>
      <c r="H85" s="286"/>
      <c r="I85" s="283"/>
      <c r="J85" s="234"/>
      <c r="K85" s="283"/>
      <c r="L85" s="234"/>
      <c r="M85" s="283"/>
      <c r="N85" s="234"/>
      <c r="O85" s="234"/>
      <c r="P85" s="234"/>
    </row>
    <row r="86" spans="1:16" ht="31.5" customHeight="1" x14ac:dyDescent="0.35">
      <c r="A86" s="550" t="s">
        <v>219</v>
      </c>
      <c r="B86" s="551"/>
      <c r="C86" s="552"/>
      <c r="D86" s="552"/>
      <c r="E86" s="553"/>
      <c r="F86" s="295"/>
      <c r="G86" s="234"/>
      <c r="H86" s="286"/>
      <c r="I86" s="283"/>
      <c r="J86" s="234"/>
      <c r="K86" s="283"/>
      <c r="L86" s="234"/>
      <c r="M86" s="283"/>
      <c r="N86" s="234"/>
      <c r="O86" s="234"/>
      <c r="P86" s="234"/>
    </row>
    <row r="87" spans="1:16" x14ac:dyDescent="0.35">
      <c r="A87" s="296"/>
      <c r="B87" s="296"/>
      <c r="C87" s="296"/>
      <c r="D87" s="296"/>
      <c r="E87" s="296"/>
      <c r="F87" s="295"/>
      <c r="G87" s="234"/>
      <c r="H87" s="297"/>
      <c r="I87" s="283"/>
      <c r="J87" s="234"/>
      <c r="K87" s="298"/>
      <c r="L87" s="298"/>
      <c r="M87" s="234"/>
      <c r="N87" s="234"/>
      <c r="O87" s="234"/>
      <c r="P87" s="234"/>
    </row>
    <row r="88" spans="1:16" x14ac:dyDescent="0.35">
      <c r="A88" s="277" t="s">
        <v>220</v>
      </c>
      <c r="G88" s="234"/>
      <c r="H88" s="234"/>
      <c r="I88" s="234"/>
      <c r="J88" s="234"/>
      <c r="K88" s="234"/>
      <c r="L88" s="234"/>
      <c r="M88" s="234"/>
      <c r="N88" s="234"/>
      <c r="O88" s="234"/>
      <c r="P88" s="234"/>
    </row>
    <row r="89" spans="1:16" ht="34.5" customHeight="1" x14ac:dyDescent="0.35">
      <c r="A89" s="299" t="s">
        <v>221</v>
      </c>
      <c r="B89" s="300" t="s">
        <v>222</v>
      </c>
      <c r="C89" s="300" t="s">
        <v>223</v>
      </c>
      <c r="D89" s="301" t="s">
        <v>224</v>
      </c>
      <c r="E89" s="302" t="s">
        <v>225</v>
      </c>
      <c r="G89" s="234"/>
      <c r="H89" s="234"/>
      <c r="I89" s="283"/>
      <c r="J89" s="234"/>
      <c r="K89" s="234"/>
      <c r="L89" s="234"/>
      <c r="M89" s="234"/>
      <c r="N89" s="234"/>
      <c r="O89" s="234"/>
      <c r="P89" s="234"/>
    </row>
    <row r="90" spans="1:16" x14ac:dyDescent="0.35">
      <c r="A90" s="303"/>
      <c r="B90" s="304"/>
      <c r="C90" s="304"/>
      <c r="D90" s="304"/>
      <c r="E90" s="304"/>
      <c r="G90" s="234"/>
      <c r="H90" s="234"/>
      <c r="I90" s="283"/>
      <c r="J90" s="286"/>
      <c r="K90" s="234"/>
      <c r="L90" s="286"/>
      <c r="M90" s="234"/>
      <c r="N90" s="234"/>
      <c r="O90" s="234"/>
      <c r="P90" s="234"/>
    </row>
    <row r="91" spans="1:16" x14ac:dyDescent="0.35">
      <c r="A91" s="303"/>
      <c r="B91" s="304"/>
      <c r="C91" s="304"/>
      <c r="D91" s="304"/>
      <c r="E91" s="304"/>
      <c r="G91" s="234"/>
      <c r="H91" s="234"/>
      <c r="I91" s="283"/>
      <c r="J91" s="286"/>
      <c r="K91" s="234"/>
      <c r="L91" s="286"/>
      <c r="M91" s="234"/>
      <c r="N91" s="234"/>
      <c r="O91" s="234"/>
      <c r="P91" s="234"/>
    </row>
    <row r="92" spans="1:16" x14ac:dyDescent="0.35">
      <c r="A92" s="303"/>
      <c r="B92" s="304"/>
      <c r="C92" s="304"/>
      <c r="D92" s="304"/>
      <c r="E92" s="304"/>
      <c r="G92" s="234"/>
      <c r="H92" s="234"/>
      <c r="I92" s="283"/>
      <c r="J92" s="286"/>
      <c r="K92" s="234"/>
      <c r="L92" s="286"/>
      <c r="M92" s="234"/>
      <c r="N92" s="234"/>
      <c r="O92" s="234"/>
      <c r="P92" s="234"/>
    </row>
    <row r="93" spans="1:16" x14ac:dyDescent="0.35">
      <c r="A93" s="303"/>
      <c r="B93" s="304"/>
      <c r="C93" s="304"/>
      <c r="D93" s="304"/>
      <c r="E93" s="304"/>
      <c r="G93" s="234"/>
      <c r="H93" s="234"/>
      <c r="I93" s="283"/>
      <c r="J93" s="286"/>
      <c r="K93" s="234"/>
      <c r="L93" s="286"/>
      <c r="M93" s="234"/>
      <c r="N93" s="234"/>
      <c r="O93" s="234"/>
      <c r="P93" s="234"/>
    </row>
    <row r="94" spans="1:16" x14ac:dyDescent="0.35">
      <c r="A94" s="303"/>
      <c r="B94" s="304"/>
      <c r="C94" s="304"/>
      <c r="D94" s="304"/>
      <c r="E94" s="304"/>
      <c r="G94" s="234"/>
      <c r="H94" s="234"/>
      <c r="I94" s="283"/>
      <c r="J94" s="286"/>
      <c r="K94" s="234"/>
      <c r="L94" s="286"/>
      <c r="M94" s="234"/>
      <c r="N94" s="234"/>
      <c r="O94" s="234"/>
      <c r="P94" s="234"/>
    </row>
    <row r="95" spans="1:16" x14ac:dyDescent="0.35">
      <c r="A95" s="303"/>
      <c r="B95" s="304"/>
      <c r="C95" s="304"/>
      <c r="D95" s="304"/>
      <c r="E95" s="304"/>
      <c r="G95" s="234"/>
      <c r="H95" s="234"/>
      <c r="I95" s="283"/>
      <c r="J95" s="286"/>
      <c r="K95" s="234"/>
      <c r="L95" s="286"/>
      <c r="M95" s="234"/>
      <c r="N95" s="234"/>
      <c r="O95" s="234"/>
      <c r="P95" s="234"/>
    </row>
    <row r="96" spans="1:16" x14ac:dyDescent="0.35">
      <c r="A96" s="303"/>
      <c r="B96" s="304"/>
      <c r="C96" s="304"/>
      <c r="D96" s="304"/>
      <c r="E96" s="304"/>
      <c r="G96" s="234"/>
      <c r="H96" s="234"/>
      <c r="I96" s="283"/>
      <c r="J96" s="286"/>
      <c r="K96" s="234"/>
      <c r="L96" s="286"/>
      <c r="M96" s="234"/>
      <c r="N96" s="234"/>
      <c r="O96" s="234"/>
      <c r="P96" s="234"/>
    </row>
    <row r="97" spans="1:16" x14ac:dyDescent="0.35">
      <c r="A97" s="303"/>
      <c r="B97" s="304"/>
      <c r="C97" s="304"/>
      <c r="D97" s="304"/>
      <c r="E97" s="304"/>
      <c r="G97" s="234"/>
      <c r="H97" s="234"/>
      <c r="I97" s="283"/>
      <c r="J97" s="286"/>
      <c r="K97" s="234"/>
      <c r="L97" s="286"/>
      <c r="M97" s="234"/>
      <c r="N97" s="234"/>
      <c r="O97" s="234"/>
      <c r="P97" s="234"/>
    </row>
    <row r="98" spans="1:16" x14ac:dyDescent="0.35">
      <c r="A98" s="303"/>
      <c r="B98" s="304"/>
      <c r="C98" s="304"/>
      <c r="D98" s="304"/>
      <c r="E98" s="304"/>
      <c r="G98" s="234"/>
      <c r="H98" s="234"/>
      <c r="I98" s="283"/>
      <c r="J98" s="286"/>
      <c r="K98" s="234"/>
      <c r="L98" s="286"/>
      <c r="M98" s="234"/>
      <c r="N98" s="234"/>
      <c r="O98" s="234"/>
      <c r="P98" s="234"/>
    </row>
    <row r="99" spans="1:16" x14ac:dyDescent="0.35">
      <c r="A99" s="303"/>
      <c r="B99" s="304"/>
      <c r="C99" s="304"/>
      <c r="D99" s="304"/>
      <c r="E99" s="304"/>
      <c r="G99" s="234"/>
      <c r="H99" s="234"/>
      <c r="I99" s="283"/>
      <c r="J99" s="286"/>
      <c r="K99" s="234"/>
      <c r="L99" s="286"/>
      <c r="M99" s="234"/>
      <c r="N99" s="234"/>
      <c r="O99" s="234"/>
      <c r="P99" s="234"/>
    </row>
    <row r="100" spans="1:16" x14ac:dyDescent="0.35">
      <c r="A100" s="303"/>
      <c r="B100" s="304"/>
      <c r="C100" s="304"/>
      <c r="D100" s="304"/>
      <c r="E100" s="304"/>
      <c r="G100" s="234"/>
      <c r="H100" s="234"/>
      <c r="I100" s="283"/>
      <c r="J100" s="286"/>
      <c r="K100" s="234"/>
      <c r="L100" s="286"/>
      <c r="M100" s="234"/>
      <c r="N100" s="234"/>
      <c r="O100" s="234"/>
      <c r="P100" s="234"/>
    </row>
    <row r="101" spans="1:16" x14ac:dyDescent="0.35">
      <c r="A101" s="303"/>
      <c r="B101" s="304"/>
      <c r="C101" s="304"/>
      <c r="D101" s="304"/>
      <c r="E101" s="304"/>
      <c r="G101" s="234"/>
      <c r="H101" s="234"/>
      <c r="I101" s="283"/>
      <c r="J101" s="286"/>
      <c r="K101" s="234"/>
      <c r="L101" s="286"/>
      <c r="M101" s="234"/>
      <c r="N101" s="234"/>
      <c r="O101" s="234"/>
      <c r="P101" s="234"/>
    </row>
    <row r="102" spans="1:16" x14ac:dyDescent="0.35">
      <c r="A102" s="303"/>
      <c r="B102" s="304"/>
      <c r="C102" s="304"/>
      <c r="D102" s="304"/>
      <c r="E102" s="304"/>
      <c r="G102" s="234"/>
      <c r="H102" s="234"/>
      <c r="I102" s="283"/>
      <c r="J102" s="286"/>
      <c r="K102" s="234"/>
      <c r="L102" s="286"/>
      <c r="M102" s="234"/>
      <c r="N102" s="234"/>
      <c r="O102" s="234"/>
      <c r="P102" s="234"/>
    </row>
    <row r="103" spans="1:16" x14ac:dyDescent="0.35">
      <c r="A103" s="303"/>
      <c r="B103" s="304"/>
      <c r="C103" s="304"/>
      <c r="D103" s="304"/>
      <c r="E103" s="304"/>
      <c r="G103" s="234"/>
      <c r="H103" s="234"/>
      <c r="I103" s="283"/>
      <c r="J103" s="286"/>
      <c r="K103" s="234"/>
      <c r="L103" s="286"/>
      <c r="M103" s="234"/>
      <c r="N103" s="234"/>
      <c r="O103" s="234"/>
      <c r="P103" s="234"/>
    </row>
    <row r="104" spans="1:16" x14ac:dyDescent="0.35">
      <c r="A104" s="303"/>
      <c r="B104" s="304"/>
      <c r="C104" s="304"/>
      <c r="D104" s="304"/>
      <c r="E104" s="304"/>
      <c r="G104" s="234"/>
      <c r="H104" s="234"/>
      <c r="I104" s="283"/>
      <c r="J104" s="286"/>
      <c r="K104" s="234"/>
      <c r="L104" s="286"/>
      <c r="M104" s="234"/>
      <c r="N104" s="234"/>
      <c r="O104" s="234"/>
      <c r="P104" s="234"/>
    </row>
    <row r="105" spans="1:16" x14ac:dyDescent="0.35">
      <c r="A105" s="303"/>
      <c r="B105" s="304"/>
      <c r="C105" s="304"/>
      <c r="D105" s="304"/>
      <c r="E105" s="304"/>
      <c r="G105" s="234"/>
      <c r="H105" s="234"/>
      <c r="I105" s="283"/>
      <c r="J105" s="286"/>
      <c r="K105" s="234"/>
      <c r="L105" s="286"/>
      <c r="M105" s="234"/>
      <c r="N105" s="234"/>
      <c r="O105" s="234"/>
      <c r="P105" s="234"/>
    </row>
    <row r="106" spans="1:16" x14ac:dyDescent="0.35">
      <c r="A106" s="303"/>
      <c r="B106" s="304"/>
      <c r="C106" s="304"/>
      <c r="D106" s="304"/>
      <c r="E106" s="304"/>
      <c r="G106" s="234"/>
      <c r="H106" s="234"/>
      <c r="I106" s="283"/>
      <c r="J106" s="286"/>
      <c r="K106" s="234"/>
      <c r="L106" s="286"/>
      <c r="M106" s="234"/>
      <c r="N106" s="234"/>
      <c r="O106" s="234"/>
      <c r="P106" s="234"/>
    </row>
    <row r="107" spans="1:16" x14ac:dyDescent="0.35">
      <c r="A107" s="303"/>
      <c r="B107" s="304"/>
      <c r="C107" s="304"/>
      <c r="D107" s="304"/>
      <c r="E107" s="304"/>
      <c r="G107" s="234"/>
      <c r="H107" s="234"/>
      <c r="I107" s="283"/>
      <c r="J107" s="286"/>
      <c r="K107" s="234"/>
      <c r="L107" s="286"/>
      <c r="M107" s="234"/>
      <c r="N107" s="234"/>
      <c r="O107" s="234"/>
      <c r="P107" s="234"/>
    </row>
    <row r="108" spans="1:16" x14ac:dyDescent="0.35">
      <c r="A108" s="303"/>
      <c r="B108" s="304"/>
      <c r="C108" s="304"/>
      <c r="D108" s="304"/>
      <c r="E108" s="304"/>
      <c r="G108" s="234"/>
      <c r="H108" s="234"/>
      <c r="I108" s="283"/>
      <c r="J108" s="286"/>
      <c r="K108" s="234"/>
      <c r="L108" s="286"/>
      <c r="M108" s="234"/>
      <c r="N108" s="234"/>
      <c r="O108" s="234"/>
      <c r="P108" s="234"/>
    </row>
    <row r="109" spans="1:16" x14ac:dyDescent="0.35">
      <c r="A109" s="303"/>
      <c r="B109" s="304"/>
      <c r="C109" s="304"/>
      <c r="D109" s="304"/>
      <c r="E109" s="304"/>
      <c r="G109" s="234"/>
      <c r="H109" s="234"/>
      <c r="I109" s="283"/>
      <c r="J109" s="286"/>
      <c r="K109" s="234"/>
      <c r="L109" s="286"/>
      <c r="M109" s="234"/>
      <c r="N109" s="234"/>
      <c r="O109" s="234"/>
      <c r="P109" s="234"/>
    </row>
    <row r="110" spans="1:16" x14ac:dyDescent="0.35">
      <c r="A110" s="303"/>
      <c r="B110" s="304"/>
      <c r="C110" s="304"/>
      <c r="D110" s="304"/>
      <c r="E110" s="304"/>
      <c r="G110" s="234"/>
      <c r="H110" s="234"/>
      <c r="I110" s="283"/>
      <c r="J110" s="286"/>
      <c r="K110" s="234"/>
      <c r="L110" s="286"/>
      <c r="M110" s="234"/>
      <c r="N110" s="234"/>
      <c r="O110" s="234"/>
      <c r="P110" s="234"/>
    </row>
    <row r="111" spans="1:16" x14ac:dyDescent="0.35">
      <c r="A111" s="303"/>
      <c r="B111" s="304"/>
      <c r="C111" s="304"/>
      <c r="D111" s="304"/>
      <c r="E111" s="304"/>
      <c r="G111" s="234"/>
      <c r="H111" s="234"/>
      <c r="I111" s="283"/>
      <c r="J111" s="286"/>
      <c r="K111" s="234"/>
      <c r="L111" s="286"/>
      <c r="M111" s="234"/>
      <c r="N111" s="234"/>
      <c r="O111" s="234"/>
      <c r="P111" s="234"/>
    </row>
    <row r="112" spans="1:16" x14ac:dyDescent="0.35">
      <c r="A112" s="303"/>
      <c r="B112" s="304"/>
      <c r="C112" s="304"/>
      <c r="D112" s="304"/>
      <c r="E112" s="304"/>
      <c r="G112" s="234"/>
      <c r="H112" s="234"/>
      <c r="I112" s="283"/>
      <c r="J112" s="286"/>
      <c r="K112" s="234"/>
      <c r="L112" s="286"/>
      <c r="M112" s="234"/>
      <c r="N112" s="234"/>
      <c r="O112" s="234"/>
      <c r="P112" s="234"/>
    </row>
    <row r="113" spans="1:16" x14ac:dyDescent="0.35">
      <c r="A113" s="303"/>
      <c r="B113" s="304"/>
      <c r="C113" s="304"/>
      <c r="D113" s="304"/>
      <c r="E113" s="304"/>
      <c r="G113" s="234"/>
      <c r="H113" s="234"/>
      <c r="I113" s="283"/>
      <c r="J113" s="286"/>
      <c r="K113" s="234"/>
      <c r="L113" s="286"/>
      <c r="M113" s="234"/>
      <c r="N113" s="234"/>
      <c r="O113" s="234"/>
      <c r="P113" s="234"/>
    </row>
    <row r="114" spans="1:16" x14ac:dyDescent="0.35">
      <c r="A114" s="303"/>
      <c r="B114" s="304"/>
      <c r="C114" s="304"/>
      <c r="D114" s="304"/>
      <c r="E114" s="304"/>
      <c r="G114" s="234"/>
      <c r="H114" s="234"/>
      <c r="I114" s="283"/>
      <c r="J114" s="286"/>
      <c r="K114" s="234"/>
      <c r="L114" s="286"/>
      <c r="M114" s="234"/>
      <c r="N114" s="234"/>
      <c r="O114" s="234"/>
      <c r="P114" s="234"/>
    </row>
    <row r="115" spans="1:16" x14ac:dyDescent="0.35">
      <c r="A115" s="303"/>
      <c r="B115" s="304"/>
      <c r="C115" s="304"/>
      <c r="D115" s="304"/>
      <c r="E115" s="304"/>
      <c r="G115" s="234"/>
      <c r="H115" s="234"/>
      <c r="I115" s="283"/>
      <c r="J115" s="286"/>
      <c r="K115" s="234"/>
      <c r="L115" s="286"/>
      <c r="M115" s="234"/>
      <c r="N115" s="234"/>
      <c r="O115" s="234"/>
      <c r="P115" s="234"/>
    </row>
    <row r="116" spans="1:16" x14ac:dyDescent="0.35">
      <c r="A116" s="303"/>
      <c r="B116" s="304"/>
      <c r="C116" s="304"/>
      <c r="D116" s="304"/>
      <c r="E116" s="304"/>
      <c r="G116" s="234"/>
      <c r="H116" s="234"/>
      <c r="I116" s="283"/>
      <c r="J116" s="286"/>
      <c r="K116" s="234"/>
      <c r="L116" s="286"/>
      <c r="M116" s="234"/>
      <c r="N116" s="234"/>
      <c r="O116" s="234"/>
      <c r="P116" s="234"/>
    </row>
    <row r="117" spans="1:16" x14ac:dyDescent="0.35">
      <c r="A117" s="303"/>
      <c r="B117" s="304"/>
      <c r="C117" s="304"/>
      <c r="D117" s="304"/>
      <c r="E117" s="304"/>
      <c r="G117" s="234"/>
      <c r="H117" s="234"/>
      <c r="I117" s="283"/>
      <c r="J117" s="286"/>
      <c r="K117" s="234"/>
      <c r="L117" s="286"/>
      <c r="M117" s="234"/>
      <c r="N117" s="234"/>
      <c r="O117" s="234"/>
      <c r="P117" s="234"/>
    </row>
    <row r="118" spans="1:16" x14ac:dyDescent="0.35">
      <c r="A118" s="303"/>
      <c r="B118" s="304"/>
      <c r="C118" s="304"/>
      <c r="D118" s="304"/>
      <c r="E118" s="304"/>
      <c r="G118" s="234"/>
      <c r="H118" s="234"/>
      <c r="I118" s="283"/>
      <c r="J118" s="286"/>
      <c r="K118" s="234"/>
      <c r="L118" s="286"/>
      <c r="M118" s="234"/>
      <c r="N118" s="234"/>
      <c r="O118" s="234"/>
      <c r="P118" s="234"/>
    </row>
    <row r="119" spans="1:16" x14ac:dyDescent="0.35">
      <c r="A119" s="303"/>
      <c r="B119" s="304"/>
      <c r="C119" s="304"/>
      <c r="D119" s="304"/>
      <c r="E119" s="304"/>
      <c r="G119" s="234"/>
      <c r="H119" s="234"/>
      <c r="I119" s="283"/>
      <c r="J119" s="286"/>
      <c r="K119" s="234"/>
      <c r="L119" s="286"/>
      <c r="M119" s="234"/>
      <c r="N119" s="234"/>
      <c r="O119" s="234"/>
      <c r="P119" s="234"/>
    </row>
    <row r="120" spans="1:16" x14ac:dyDescent="0.35">
      <c r="A120" s="303"/>
      <c r="B120" s="304"/>
      <c r="C120" s="304"/>
      <c r="D120" s="304"/>
      <c r="E120" s="304"/>
      <c r="G120" s="234"/>
      <c r="H120" s="234"/>
      <c r="I120" s="283"/>
      <c r="J120" s="286"/>
      <c r="K120" s="234"/>
      <c r="L120" s="286"/>
      <c r="M120" s="234"/>
      <c r="N120" s="234"/>
      <c r="O120" s="234"/>
      <c r="P120" s="234"/>
    </row>
    <row r="121" spans="1:16" x14ac:dyDescent="0.35">
      <c r="A121" s="303"/>
      <c r="B121" s="304"/>
      <c r="C121" s="304"/>
      <c r="D121" s="304"/>
      <c r="E121" s="304"/>
      <c r="G121" s="234"/>
      <c r="H121" s="234"/>
      <c r="I121" s="234"/>
      <c r="J121" s="234"/>
      <c r="K121" s="234"/>
      <c r="L121" s="234"/>
      <c r="M121" s="234"/>
      <c r="N121" s="234"/>
      <c r="O121" s="234"/>
      <c r="P121" s="234"/>
    </row>
    <row r="122" spans="1:16" x14ac:dyDescent="0.35">
      <c r="A122" s="303"/>
      <c r="B122" s="304"/>
      <c r="C122" s="304"/>
      <c r="D122" s="304"/>
      <c r="E122" s="304"/>
      <c r="G122" s="234"/>
      <c r="H122" s="234"/>
      <c r="I122" s="234"/>
      <c r="J122" s="234"/>
      <c r="K122" s="234"/>
      <c r="L122" s="234"/>
      <c r="M122" s="234"/>
      <c r="N122" s="234"/>
      <c r="O122" s="234"/>
      <c r="P122" s="234"/>
    </row>
    <row r="123" spans="1:16" x14ac:dyDescent="0.35">
      <c r="A123" s="303"/>
      <c r="B123" s="304"/>
      <c r="C123" s="304"/>
      <c r="D123" s="304"/>
      <c r="E123" s="304"/>
      <c r="G123" s="305"/>
      <c r="H123" s="306"/>
      <c r="I123" s="307"/>
      <c r="J123" s="298"/>
      <c r="K123" s="283"/>
      <c r="L123" s="298"/>
      <c r="M123" s="234"/>
      <c r="N123" s="234"/>
      <c r="O123" s="234"/>
      <c r="P123" s="234"/>
    </row>
    <row r="124" spans="1:16" x14ac:dyDescent="0.35">
      <c r="A124" s="303"/>
      <c r="B124" s="304"/>
      <c r="C124" s="304"/>
      <c r="D124" s="304"/>
      <c r="E124" s="304"/>
      <c r="G124" s="305"/>
      <c r="H124" s="306"/>
      <c r="I124" s="307"/>
      <c r="J124" s="298"/>
      <c r="K124" s="283"/>
      <c r="L124" s="298"/>
      <c r="M124" s="234"/>
      <c r="N124" s="234"/>
      <c r="O124" s="234"/>
      <c r="P124" s="234"/>
    </row>
    <row r="125" spans="1:16" x14ac:dyDescent="0.35">
      <c r="A125" s="303"/>
      <c r="B125" s="304"/>
      <c r="C125" s="304"/>
      <c r="D125" s="304"/>
      <c r="E125" s="304"/>
      <c r="G125" s="305"/>
      <c r="H125" s="306"/>
      <c r="I125" s="307"/>
      <c r="J125" s="298"/>
      <c r="K125" s="283"/>
      <c r="L125" s="298"/>
      <c r="M125" s="234"/>
      <c r="N125" s="234"/>
      <c r="O125" s="234"/>
      <c r="P125" s="234"/>
    </row>
    <row r="126" spans="1:16" x14ac:dyDescent="0.35">
      <c r="A126" s="303"/>
      <c r="B126" s="304"/>
      <c r="C126" s="304"/>
      <c r="D126" s="304"/>
      <c r="E126" s="304"/>
      <c r="G126" s="234"/>
      <c r="H126" s="234"/>
      <c r="I126" s="234"/>
      <c r="J126" s="234"/>
      <c r="K126" s="234"/>
      <c r="L126" s="234"/>
      <c r="M126" s="234"/>
      <c r="N126" s="234"/>
      <c r="O126" s="234"/>
      <c r="P126" s="234"/>
    </row>
    <row r="127" spans="1:16" x14ac:dyDescent="0.35">
      <c r="A127" s="303"/>
      <c r="B127" s="304"/>
      <c r="C127" s="304"/>
      <c r="D127" s="304"/>
      <c r="E127" s="304"/>
      <c r="N127" s="234"/>
      <c r="O127" s="234"/>
      <c r="P127" s="234"/>
    </row>
    <row r="128" spans="1:16" x14ac:dyDescent="0.35">
      <c r="A128" s="303"/>
      <c r="B128" s="304"/>
      <c r="C128" s="304"/>
      <c r="D128" s="304"/>
      <c r="E128" s="304"/>
      <c r="G128" s="234"/>
      <c r="H128" s="234"/>
      <c r="I128" s="234"/>
      <c r="J128" s="234"/>
      <c r="K128" s="234"/>
      <c r="L128" s="234"/>
      <c r="M128" s="234"/>
      <c r="N128" s="234"/>
      <c r="O128" s="234"/>
      <c r="P128" s="234"/>
    </row>
    <row r="129" spans="1:16" x14ac:dyDescent="0.35">
      <c r="A129" s="303"/>
      <c r="B129" s="304"/>
      <c r="C129" s="304"/>
      <c r="D129" s="304"/>
      <c r="E129" s="304"/>
      <c r="G129" s="234"/>
      <c r="H129" s="234"/>
      <c r="I129" s="234"/>
      <c r="J129" s="234"/>
      <c r="K129" s="234"/>
      <c r="L129" s="234"/>
      <c r="M129" s="234"/>
      <c r="N129" s="234"/>
      <c r="O129" s="234"/>
      <c r="P129" s="234"/>
    </row>
    <row r="130" spans="1:16" x14ac:dyDescent="0.35">
      <c r="A130" s="303"/>
      <c r="B130" s="304"/>
      <c r="C130" s="304"/>
      <c r="D130" s="304"/>
      <c r="E130" s="304"/>
      <c r="G130" s="234"/>
      <c r="H130" s="234"/>
      <c r="I130" s="234"/>
      <c r="J130" s="234"/>
      <c r="K130" s="234"/>
      <c r="L130" s="234"/>
      <c r="M130" s="234"/>
      <c r="N130" s="234"/>
      <c r="O130" s="234"/>
      <c r="P130" s="234"/>
    </row>
    <row r="131" spans="1:16" x14ac:dyDescent="0.35">
      <c r="A131" s="303"/>
      <c r="B131" s="304"/>
      <c r="C131" s="304"/>
      <c r="D131" s="304"/>
      <c r="E131" s="304"/>
      <c r="G131" s="234"/>
      <c r="H131" s="234"/>
      <c r="I131" s="234"/>
      <c r="J131" s="234"/>
      <c r="K131" s="234"/>
      <c r="L131" s="234"/>
      <c r="M131" s="234"/>
      <c r="N131" s="234"/>
      <c r="O131" s="234"/>
      <c r="P131" s="234"/>
    </row>
    <row r="132" spans="1:16" x14ac:dyDescent="0.35">
      <c r="A132" s="303"/>
      <c r="B132" s="304"/>
      <c r="C132" s="304"/>
      <c r="D132" s="304"/>
      <c r="E132" s="304"/>
      <c r="G132" s="234"/>
      <c r="H132" s="234"/>
      <c r="I132" s="234"/>
      <c r="J132" s="234"/>
      <c r="K132" s="234"/>
      <c r="L132" s="234"/>
      <c r="M132" s="280"/>
      <c r="N132" s="280"/>
    </row>
    <row r="133" spans="1:16" x14ac:dyDescent="0.35">
      <c r="A133" s="303"/>
      <c r="B133" s="304"/>
      <c r="C133" s="304"/>
      <c r="D133" s="304"/>
      <c r="E133" s="304"/>
      <c r="G133" s="234"/>
      <c r="H133" s="234"/>
      <c r="I133" s="234"/>
      <c r="J133" s="234"/>
      <c r="K133" s="234"/>
      <c r="L133" s="234"/>
      <c r="M133" s="280"/>
      <c r="N133" s="280"/>
    </row>
    <row r="134" spans="1:16" x14ac:dyDescent="0.35">
      <c r="A134" s="303"/>
      <c r="B134" s="304"/>
      <c r="C134" s="304"/>
      <c r="D134" s="304"/>
      <c r="E134" s="304"/>
      <c r="G134" s="234"/>
      <c r="H134" s="234"/>
      <c r="I134" s="234"/>
      <c r="J134" s="234"/>
      <c r="K134" s="234"/>
      <c r="L134" s="234"/>
      <c r="M134" s="280"/>
      <c r="N134" s="280"/>
    </row>
    <row r="135" spans="1:16" x14ac:dyDescent="0.35">
      <c r="G135" s="234"/>
      <c r="H135" s="234"/>
      <c r="I135" s="234"/>
      <c r="J135" s="234"/>
      <c r="K135" s="234"/>
      <c r="L135" s="234"/>
      <c r="M135" s="280"/>
      <c r="N135" s="280"/>
    </row>
    <row r="136" spans="1:16" x14ac:dyDescent="0.35">
      <c r="G136" s="234"/>
      <c r="H136" s="234"/>
      <c r="I136" s="234"/>
      <c r="J136" s="234"/>
      <c r="K136" s="234"/>
      <c r="L136" s="234"/>
      <c r="M136" s="280"/>
      <c r="N136" s="280"/>
    </row>
    <row r="137" spans="1:16" x14ac:dyDescent="0.35">
      <c r="A137" s="572" t="s">
        <v>226</v>
      </c>
      <c r="B137" s="573"/>
      <c r="C137" s="573"/>
      <c r="D137" s="573"/>
      <c r="E137" s="574"/>
      <c r="F137" s="290"/>
      <c r="G137" s="234"/>
      <c r="H137" s="234"/>
      <c r="I137" s="234"/>
      <c r="J137" s="234"/>
      <c r="K137" s="234"/>
      <c r="L137" s="234"/>
      <c r="M137" s="280"/>
      <c r="N137" s="280"/>
    </row>
    <row r="138" spans="1:16" ht="43.5" customHeight="1" x14ac:dyDescent="0.35">
      <c r="A138" s="575" t="s">
        <v>227</v>
      </c>
      <c r="B138" s="576"/>
      <c r="C138" s="576"/>
      <c r="D138" s="576"/>
      <c r="E138" s="577"/>
      <c r="G138" s="234"/>
      <c r="H138" s="234"/>
      <c r="I138" s="234"/>
      <c r="J138" s="234"/>
      <c r="K138" s="234"/>
      <c r="L138" s="234"/>
      <c r="M138" s="280"/>
      <c r="N138" s="280"/>
    </row>
    <row r="139" spans="1:16" ht="100" customHeight="1" x14ac:dyDescent="0.35">
      <c r="A139" s="559"/>
      <c r="B139" s="560"/>
      <c r="C139" s="560"/>
      <c r="D139" s="560"/>
      <c r="E139" s="561"/>
      <c r="G139" s="234"/>
      <c r="H139" s="234"/>
      <c r="I139" s="234"/>
      <c r="J139" s="234"/>
      <c r="K139" s="234"/>
      <c r="L139" s="234"/>
    </row>
    <row r="140" spans="1:16" x14ac:dyDescent="0.35">
      <c r="A140" s="309"/>
      <c r="B140" s="309"/>
      <c r="C140" s="309"/>
      <c r="D140" s="309"/>
      <c r="E140" s="309"/>
      <c r="G140" s="234"/>
      <c r="H140" s="234"/>
      <c r="I140" s="234"/>
      <c r="J140" s="234"/>
      <c r="K140" s="234"/>
      <c r="L140" s="234"/>
    </row>
    <row r="141" spans="1:16" x14ac:dyDescent="0.35">
      <c r="A141" s="572" t="s">
        <v>228</v>
      </c>
      <c r="B141" s="573"/>
      <c r="C141" s="573"/>
      <c r="D141" s="573"/>
      <c r="E141" s="574"/>
      <c r="G141" s="234"/>
      <c r="H141" s="234"/>
      <c r="I141" s="234"/>
      <c r="J141" s="234"/>
      <c r="K141" s="234"/>
      <c r="L141" s="234"/>
    </row>
    <row r="142" spans="1:16" ht="44.25" customHeight="1" x14ac:dyDescent="0.35">
      <c r="A142" s="575" t="s">
        <v>229</v>
      </c>
      <c r="B142" s="576"/>
      <c r="C142" s="576"/>
      <c r="D142" s="576"/>
      <c r="E142" s="577"/>
      <c r="G142" s="234"/>
      <c r="H142" s="234"/>
      <c r="I142" s="234"/>
      <c r="J142" s="234"/>
      <c r="K142" s="234"/>
      <c r="L142" s="234"/>
    </row>
    <row r="143" spans="1:16" ht="100" customHeight="1" x14ac:dyDescent="0.35">
      <c r="A143" s="559"/>
      <c r="B143" s="560"/>
      <c r="C143" s="560"/>
      <c r="D143" s="560"/>
      <c r="E143" s="561"/>
      <c r="G143" s="234"/>
      <c r="H143" s="234"/>
      <c r="I143" s="234"/>
      <c r="J143" s="234"/>
      <c r="K143" s="234"/>
      <c r="L143" s="234"/>
    </row>
    <row r="144" spans="1:16" ht="14.25" customHeight="1" x14ac:dyDescent="0.35">
      <c r="G144" s="234"/>
      <c r="H144" s="234"/>
      <c r="I144" s="234"/>
      <c r="J144" s="234"/>
      <c r="K144" s="234"/>
      <c r="L144" s="234"/>
    </row>
    <row r="145" spans="1:12" x14ac:dyDescent="0.35">
      <c r="A145" s="572" t="s">
        <v>230</v>
      </c>
      <c r="B145" s="573"/>
      <c r="C145" s="573"/>
      <c r="D145" s="573"/>
      <c r="E145" s="574"/>
      <c r="G145" s="234"/>
      <c r="H145" s="234"/>
      <c r="I145" s="234"/>
      <c r="J145" s="234"/>
      <c r="K145" s="234"/>
      <c r="L145" s="234"/>
    </row>
    <row r="146" spans="1:12" ht="138.75" customHeight="1" x14ac:dyDescent="0.35">
      <c r="A146" s="579"/>
      <c r="B146" s="580"/>
      <c r="C146" s="580"/>
      <c r="D146" s="580"/>
      <c r="E146" s="581"/>
      <c r="G146" s="234"/>
      <c r="H146" s="234"/>
      <c r="I146" s="234"/>
      <c r="J146" s="234"/>
      <c r="K146" s="234"/>
      <c r="L146" s="234"/>
    </row>
    <row r="147" spans="1:12" ht="21.75" customHeight="1" x14ac:dyDescent="0.35">
      <c r="G147" s="234"/>
      <c r="H147" s="234"/>
      <c r="I147" s="234"/>
      <c r="J147" s="234"/>
      <c r="K147" s="234"/>
      <c r="L147" s="234"/>
    </row>
    <row r="148" spans="1:12" x14ac:dyDescent="0.35">
      <c r="A148" s="214" t="s">
        <v>231</v>
      </c>
      <c r="B148" s="185"/>
      <c r="C148" s="185"/>
      <c r="D148" s="185"/>
      <c r="E148" s="235"/>
      <c r="G148" s="234"/>
      <c r="H148" s="234"/>
      <c r="I148" s="234"/>
      <c r="J148" s="234"/>
      <c r="K148" s="234"/>
      <c r="L148" s="234"/>
    </row>
    <row r="149" spans="1:12" x14ac:dyDescent="0.35">
      <c r="A149" s="510" t="s">
        <v>232</v>
      </c>
      <c r="B149" s="511"/>
      <c r="C149" s="511"/>
      <c r="D149" s="511"/>
      <c r="E149" s="531"/>
      <c r="G149" s="234"/>
      <c r="H149" s="234"/>
      <c r="I149" s="234"/>
      <c r="J149" s="234"/>
      <c r="K149" s="234"/>
      <c r="L149" s="234"/>
    </row>
    <row r="150" spans="1:12" x14ac:dyDescent="0.35">
      <c r="A150" s="310" t="s">
        <v>233</v>
      </c>
      <c r="B150" s="252"/>
      <c r="G150" s="234"/>
      <c r="H150" s="234"/>
      <c r="I150" s="234"/>
      <c r="J150" s="234"/>
      <c r="K150" s="234"/>
      <c r="L150" s="234"/>
    </row>
    <row r="151" spans="1:12" x14ac:dyDescent="0.35">
      <c r="A151" s="310" t="s">
        <v>234</v>
      </c>
      <c r="B151" s="252"/>
      <c r="G151" s="234"/>
      <c r="H151" s="234"/>
      <c r="I151" s="234"/>
      <c r="J151" s="234"/>
      <c r="K151" s="234"/>
      <c r="L151" s="234"/>
    </row>
    <row r="152" spans="1:12" x14ac:dyDescent="0.35">
      <c r="A152" s="310" t="s">
        <v>235</v>
      </c>
      <c r="B152" s="252"/>
      <c r="G152" s="234"/>
      <c r="H152" s="234"/>
      <c r="I152" s="234"/>
      <c r="J152" s="234"/>
      <c r="K152" s="234"/>
      <c r="L152" s="234"/>
    </row>
    <row r="153" spans="1:12" x14ac:dyDescent="0.35">
      <c r="A153" s="310" t="s">
        <v>236</v>
      </c>
      <c r="B153" s="252"/>
      <c r="G153" s="234"/>
      <c r="H153" s="234"/>
      <c r="I153" s="234"/>
      <c r="J153" s="234"/>
      <c r="K153" s="234"/>
      <c r="L153" s="234"/>
    </row>
    <row r="154" spans="1:12" ht="30" customHeight="1" x14ac:dyDescent="0.35">
      <c r="G154" s="234"/>
      <c r="H154" s="234"/>
      <c r="I154" s="234"/>
      <c r="J154" s="234"/>
      <c r="K154" s="234"/>
      <c r="L154" s="234"/>
    </row>
    <row r="155" spans="1:12" x14ac:dyDescent="0.35">
      <c r="A155" s="214" t="s">
        <v>237</v>
      </c>
      <c r="B155" s="185"/>
      <c r="C155" s="185"/>
      <c r="D155" s="185"/>
      <c r="E155" s="235"/>
      <c r="G155" s="234"/>
      <c r="H155" s="234"/>
      <c r="I155" s="234"/>
      <c r="J155" s="234"/>
      <c r="K155" s="234"/>
      <c r="L155" s="234"/>
    </row>
    <row r="156" spans="1:12" ht="69" customHeight="1" x14ac:dyDescent="0.35">
      <c r="A156" s="510" t="s">
        <v>238</v>
      </c>
      <c r="B156" s="511"/>
      <c r="C156" s="511"/>
      <c r="D156" s="511"/>
      <c r="E156" s="531"/>
      <c r="G156" s="234"/>
      <c r="H156" s="234"/>
      <c r="I156" s="234"/>
      <c r="J156" s="234"/>
      <c r="K156" s="234"/>
      <c r="L156" s="234"/>
    </row>
    <row r="157" spans="1:12" ht="258" customHeight="1" x14ac:dyDescent="0.35">
      <c r="A157" s="569" t="s">
        <v>239</v>
      </c>
      <c r="B157" s="570"/>
      <c r="C157" s="570"/>
      <c r="D157" s="570"/>
      <c r="E157" s="571"/>
      <c r="G157" s="234"/>
      <c r="H157" s="234"/>
      <c r="I157" s="234"/>
      <c r="J157" s="234"/>
      <c r="K157" s="234"/>
      <c r="L157" s="234"/>
    </row>
    <row r="158" spans="1:12" x14ac:dyDescent="0.35">
      <c r="G158" s="234"/>
      <c r="H158" s="234"/>
      <c r="I158" s="234"/>
      <c r="J158" s="234"/>
      <c r="K158" s="234"/>
      <c r="L158" s="234"/>
    </row>
    <row r="159" spans="1:12" x14ac:dyDescent="0.35">
      <c r="B159" s="311"/>
      <c r="C159" s="311"/>
      <c r="D159" s="311"/>
      <c r="G159" s="234"/>
      <c r="H159" s="234"/>
      <c r="I159" s="234"/>
      <c r="J159" s="234"/>
      <c r="K159" s="234"/>
      <c r="L159" s="234"/>
    </row>
    <row r="160" spans="1:12" x14ac:dyDescent="0.35">
      <c r="B160" s="311"/>
      <c r="C160" s="311"/>
      <c r="D160" s="311"/>
      <c r="G160" s="234"/>
      <c r="H160" s="234"/>
      <c r="I160" s="234"/>
      <c r="J160" s="234"/>
      <c r="K160" s="234"/>
      <c r="L160" s="234"/>
    </row>
    <row r="161" spans="2:12" x14ac:dyDescent="0.35">
      <c r="B161" s="578" t="s">
        <v>162</v>
      </c>
      <c r="C161" s="578"/>
      <c r="D161" s="312" t="s">
        <v>162</v>
      </c>
      <c r="G161" s="234"/>
      <c r="H161" s="234"/>
      <c r="I161" s="234"/>
      <c r="J161" s="234"/>
      <c r="K161" s="234"/>
      <c r="L161" s="234"/>
    </row>
    <row r="162" spans="2:12" x14ac:dyDescent="0.35">
      <c r="B162" s="568" t="s">
        <v>240</v>
      </c>
      <c r="C162" s="568"/>
      <c r="D162" s="313" t="s">
        <v>163</v>
      </c>
    </row>
    <row r="163" spans="2:12" x14ac:dyDescent="0.35">
      <c r="B163" s="568" t="s">
        <v>241</v>
      </c>
      <c r="C163" s="568"/>
      <c r="D163" s="313">
        <f>'1.Application Form'!C9</f>
        <v>0</v>
      </c>
    </row>
  </sheetData>
  <sheetProtection algorithmName="SHA-512" hashValue="57ZNXQeLDsDTJQF+gw8zPaS/kEfn0eyY9DsRGvANBJ0eMInhaJtlth1vyU+IgNUtsjUgFb2jqMiT0tJG0jJaNg==" saltValue="rayhC7T02yW+WwDNEshQBw==" spinCount="100000" sheet="1" formatCells="0"/>
  <mergeCells count="62">
    <mergeCell ref="D24:E24"/>
    <mergeCell ref="D38:E39"/>
    <mergeCell ref="D58:E59"/>
    <mergeCell ref="B37:C37"/>
    <mergeCell ref="B38:C38"/>
    <mergeCell ref="B33:E33"/>
    <mergeCell ref="A36:E36"/>
    <mergeCell ref="B41:C41"/>
    <mergeCell ref="B39:C39"/>
    <mergeCell ref="B42:C42"/>
    <mergeCell ref="D42:E43"/>
    <mergeCell ref="B54:C54"/>
    <mergeCell ref="D54:E55"/>
    <mergeCell ref="B43:C43"/>
    <mergeCell ref="B45:C45"/>
    <mergeCell ref="B47:C47"/>
    <mergeCell ref="A2:E2"/>
    <mergeCell ref="A3:E3"/>
    <mergeCell ref="A4:E4"/>
    <mergeCell ref="A7:E7"/>
    <mergeCell ref="A21:E21"/>
    <mergeCell ref="C8:E8"/>
    <mergeCell ref="A8:B8"/>
    <mergeCell ref="C9:E9"/>
    <mergeCell ref="A9:B9"/>
    <mergeCell ref="B11:E11"/>
    <mergeCell ref="B15:D15"/>
    <mergeCell ref="D69:E70"/>
    <mergeCell ref="B57:C57"/>
    <mergeCell ref="C64:E64"/>
    <mergeCell ref="B59:C59"/>
    <mergeCell ref="B58:C58"/>
    <mergeCell ref="B49:C49"/>
    <mergeCell ref="A62:E62"/>
    <mergeCell ref="B53:C53"/>
    <mergeCell ref="B55:C55"/>
    <mergeCell ref="B46:C46"/>
    <mergeCell ref="D46:E47"/>
    <mergeCell ref="B50:C50"/>
    <mergeCell ref="D50:E51"/>
    <mergeCell ref="B51:C51"/>
    <mergeCell ref="B163:C163"/>
    <mergeCell ref="A149:E149"/>
    <mergeCell ref="A156:E156"/>
    <mergeCell ref="A157:E157"/>
    <mergeCell ref="A137:E137"/>
    <mergeCell ref="A138:E138"/>
    <mergeCell ref="A139:E139"/>
    <mergeCell ref="B161:C161"/>
    <mergeCell ref="B162:C162"/>
    <mergeCell ref="A143:E143"/>
    <mergeCell ref="A141:E141"/>
    <mergeCell ref="A142:E142"/>
    <mergeCell ref="A145:E145"/>
    <mergeCell ref="A146:E146"/>
    <mergeCell ref="A86:E86"/>
    <mergeCell ref="C76:E76"/>
    <mergeCell ref="B78:B79"/>
    <mergeCell ref="B72:D72"/>
    <mergeCell ref="B73:D73"/>
    <mergeCell ref="A78:A79"/>
    <mergeCell ref="C84:E85"/>
  </mergeCells>
  <conditionalFormatting sqref="A28:B32">
    <cfRule type="cellIs" dxfId="23" priority="4" operator="equal">
      <formula>0</formula>
    </cfRule>
  </conditionalFormatting>
  <conditionalFormatting sqref="B27">
    <cfRule type="cellIs" dxfId="22" priority="1" operator="equal">
      <formula>0</formula>
    </cfRule>
  </conditionalFormatting>
  <dataValidations count="3">
    <dataValidation type="date" allowBlank="1" showInputMessage="1" showErrorMessage="1" sqref="B18 B23" xr:uid="{D9849D68-5FC8-430A-98B5-663A4358F6E0}">
      <formula1>44317</formula1>
      <formula2>73050</formula2>
    </dataValidation>
    <dataValidation type="date" allowBlank="1" showInputMessage="1" showErrorMessage="1" sqref="B66:B67 B69:B70" xr:uid="{CB055ACC-84EC-41B0-BBF8-C644203127A6}">
      <formula1>44378</formula1>
      <formula2>73050</formula2>
    </dataValidation>
    <dataValidation type="whole" allowBlank="1" showInputMessage="1" showErrorMessage="1" sqref="B84:B85" xr:uid="{78711206-41DF-4406-8AD7-95049B22826D}">
      <formula1>1</formula1>
      <formula2>9999</formula2>
    </dataValidation>
  </dataValidations>
  <pageMargins left="0.511811024" right="0.511811024" top="0.78740157499999996" bottom="0.78740157499999996" header="0.31496062000000002" footer="0.31496062000000002"/>
  <pageSetup scale="80" orientation="landscape" verticalDpi="0" r:id="rId1"/>
  <drawing r:id="rId2"/>
  <tableParts count="1">
    <tablePart r:id="rId3"/>
  </tableParts>
  <extLst>
    <ext xmlns:x14="http://schemas.microsoft.com/office/spreadsheetml/2009/9/main" uri="{CCE6A557-97BC-4b89-ADB6-D9C93CAAB3DF}">
      <x14:dataValidations xmlns:xm="http://schemas.microsoft.com/office/excel/2006/main" count="6">
        <x14:dataValidation type="list" allowBlank="1" showInputMessage="1" showErrorMessage="1" xr:uid="{136C978F-F85D-4251-8F96-FE586888CAB2}">
          <x14:formula1>
            <xm:f>'Hidden Lists'!$C$10:$C$18</xm:f>
          </x14:formula1>
          <xm:sqref>B25</xm:sqref>
        </x14:dataValidation>
        <x14:dataValidation type="list" allowBlank="1" showInputMessage="1" showErrorMessage="1" xr:uid="{E6889A4C-D5A4-4ED6-ACCD-8134968A7804}">
          <x14:formula1>
            <xm:f>'Hidden Lists'!$C$33:$C$35</xm:f>
          </x14:formula1>
          <xm:sqref>E27</xm:sqref>
        </x14:dataValidation>
        <x14:dataValidation type="list" allowBlank="1" showInputMessage="1" showErrorMessage="1" xr:uid="{FE6E3126-1E41-43F4-B306-AA64C1010228}">
          <x14:formula1>
            <xm:f>'Hidden Lists'!$F$3:$F$4</xm:f>
          </x14:formula1>
          <xm:sqref>E25:E29 E28 B150:B153</xm:sqref>
        </x14:dataValidation>
        <x14:dataValidation type="list" allowBlank="1" showInputMessage="1" showErrorMessage="1" xr:uid="{F55F7147-9D02-4BBE-882C-C70B2C8E5E20}">
          <x14:formula1>
            <xm:f>'Hidden Lists'!$G$20:$G$21</xm:f>
          </x14:formula1>
          <xm:sqref>B38:C38 B42:C42 B46:C46 B50:C50 B54:C54 B58:C58</xm:sqref>
        </x14:dataValidation>
        <x14:dataValidation type="list" allowBlank="1" showInputMessage="1" showErrorMessage="1" xr:uid="{54A84E7B-EF5C-478D-B14F-9D6818151E05}">
          <x14:formula1>
            <xm:f>'Hidden Lists'!$P$11:$P$17</xm:f>
          </x14:formula1>
          <xm:sqref>E37 E57 E41 E45 E49 E53</xm:sqref>
        </x14:dataValidation>
        <x14:dataValidation type="list" allowBlank="1" showInputMessage="1" showErrorMessage="1" xr:uid="{C6106188-FC3F-4F91-9979-314B9AC6C95D}">
          <x14:formula1>
            <xm:f>'Hidden Lists'!$K$18:$K$20</xm:f>
          </x14:formula1>
          <xm:sqref>E23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B72C55-FF12-43A2-92F2-D3FBE6FB3481}">
  <sheetPr codeName="Sheet5">
    <tabColor rgb="FFCCDE82"/>
  </sheetPr>
  <dimension ref="A1:G500"/>
  <sheetViews>
    <sheetView topLeftCell="A3" zoomScale="90" zoomScaleNormal="90" workbookViewId="0">
      <selection activeCell="D14" sqref="D14"/>
    </sheetView>
  </sheetViews>
  <sheetFormatPr defaultColWidth="9.1796875" defaultRowHeight="14.5" x14ac:dyDescent="0.35"/>
  <cols>
    <col min="1" max="1" width="22" style="231" customWidth="1"/>
    <col min="2" max="2" width="40.1796875" style="231" customWidth="1"/>
    <col min="3" max="3" width="14.54296875" style="231" bestFit="1" customWidth="1"/>
    <col min="4" max="4" width="46.453125" style="231" customWidth="1"/>
    <col min="5" max="5" width="15.1796875" style="231" customWidth="1"/>
    <col min="6" max="6" width="25.453125" style="231" customWidth="1"/>
    <col min="7" max="7" width="9.1796875" style="315"/>
    <col min="8" max="16384" width="9.1796875" style="231"/>
  </cols>
  <sheetData>
    <row r="1" spans="1:6" x14ac:dyDescent="0.35">
      <c r="A1" s="314"/>
      <c r="B1" s="185"/>
      <c r="C1" s="185"/>
      <c r="D1" s="185"/>
      <c r="E1" s="233"/>
      <c r="F1" s="183" t="str">
        <f>'2.Audit Plan'!E1</f>
        <v>Version 2.1 July 2023</v>
      </c>
    </row>
    <row r="2" spans="1:6" ht="19.5" x14ac:dyDescent="0.35">
      <c r="A2" s="468" t="s">
        <v>242</v>
      </c>
      <c r="B2" s="469"/>
      <c r="C2" s="469"/>
      <c r="D2" s="469"/>
      <c r="E2" s="469"/>
      <c r="F2" s="470"/>
    </row>
    <row r="3" spans="1:6" ht="33" customHeight="1" x14ac:dyDescent="0.35">
      <c r="A3" s="471" t="str">
        <f>'1.Application Form'!A3:K3</f>
        <v>For Supply Chain Certificate Holders &amp; Applicants
Single site and multi-site certification</v>
      </c>
      <c r="B3" s="585"/>
      <c r="C3" s="585"/>
      <c r="D3" s="585"/>
      <c r="E3" s="585"/>
      <c r="F3" s="586"/>
    </row>
    <row r="4" spans="1:6" x14ac:dyDescent="0.35">
      <c r="A4" s="474" t="str">
        <f>'1.Application Form'!A4:K4</f>
        <v>Sustainable Agriculture Standard 2020</v>
      </c>
      <c r="B4" s="475"/>
      <c r="C4" s="475"/>
      <c r="D4" s="475"/>
      <c r="E4" s="475"/>
      <c r="F4" s="476"/>
    </row>
    <row r="6" spans="1:6" x14ac:dyDescent="0.35">
      <c r="A6" s="188" t="s">
        <v>243</v>
      </c>
      <c r="B6" s="185"/>
      <c r="C6" s="185"/>
      <c r="D6" s="185"/>
      <c r="E6" s="316"/>
      <c r="F6" s="235"/>
    </row>
    <row r="7" spans="1:6" ht="82.5" customHeight="1" x14ac:dyDescent="0.35">
      <c r="A7" s="510" t="s">
        <v>244</v>
      </c>
      <c r="B7" s="511"/>
      <c r="C7" s="511"/>
      <c r="D7" s="511"/>
      <c r="E7" s="511"/>
      <c r="F7" s="531"/>
    </row>
    <row r="8" spans="1:6" x14ac:dyDescent="0.35">
      <c r="A8" s="308" t="s">
        <v>163</v>
      </c>
      <c r="B8" s="587">
        <f>'2.Audit Plan'!C8</f>
        <v>0</v>
      </c>
      <c r="C8" s="588"/>
      <c r="D8" s="588"/>
      <c r="E8" s="588"/>
      <c r="F8" s="589"/>
    </row>
    <row r="10" spans="1:6" x14ac:dyDescent="0.35">
      <c r="A10" s="317" t="s">
        <v>245</v>
      </c>
      <c r="B10" s="318" t="s">
        <v>246</v>
      </c>
      <c r="C10" s="318" t="s">
        <v>168</v>
      </c>
      <c r="D10" s="318" t="s">
        <v>247</v>
      </c>
      <c r="E10" s="317" t="s">
        <v>248</v>
      </c>
      <c r="F10" s="318" t="s">
        <v>249</v>
      </c>
    </row>
    <row r="11" spans="1:6" x14ac:dyDescent="0.35">
      <c r="A11" s="319"/>
      <c r="B11" s="319"/>
      <c r="C11" s="319"/>
      <c r="D11" s="319"/>
      <c r="E11" s="320"/>
      <c r="F11" s="319"/>
    </row>
    <row r="12" spans="1:6" x14ac:dyDescent="0.35">
      <c r="A12" s="319"/>
      <c r="B12" s="319"/>
      <c r="C12" s="319"/>
      <c r="D12" s="319"/>
      <c r="E12" s="320"/>
      <c r="F12" s="319"/>
    </row>
    <row r="13" spans="1:6" x14ac:dyDescent="0.35">
      <c r="A13" s="319"/>
      <c r="B13" s="319"/>
      <c r="C13" s="319"/>
      <c r="D13" s="319"/>
      <c r="E13" s="320"/>
      <c r="F13" s="319"/>
    </row>
    <row r="14" spans="1:6" x14ac:dyDescent="0.35">
      <c r="A14" s="319"/>
      <c r="B14" s="319"/>
      <c r="C14" s="319"/>
      <c r="D14" s="319"/>
      <c r="E14" s="320"/>
      <c r="F14" s="319"/>
    </row>
    <row r="15" spans="1:6" x14ac:dyDescent="0.35">
      <c r="A15" s="319"/>
      <c r="B15" s="319"/>
      <c r="C15" s="319"/>
      <c r="D15" s="319"/>
      <c r="E15" s="320"/>
      <c r="F15" s="319"/>
    </row>
    <row r="16" spans="1:6" x14ac:dyDescent="0.35">
      <c r="A16" s="319"/>
      <c r="B16" s="319"/>
      <c r="C16" s="319"/>
      <c r="D16" s="319"/>
      <c r="E16" s="320"/>
      <c r="F16" s="319"/>
    </row>
    <row r="17" spans="1:6" x14ac:dyDescent="0.35">
      <c r="A17" s="319"/>
      <c r="B17" s="319"/>
      <c r="C17" s="319"/>
      <c r="D17" s="319"/>
      <c r="E17" s="320"/>
      <c r="F17" s="319"/>
    </row>
    <row r="18" spans="1:6" x14ac:dyDescent="0.35">
      <c r="A18" s="319"/>
      <c r="B18" s="319"/>
      <c r="C18" s="319"/>
      <c r="D18" s="319"/>
      <c r="E18" s="320"/>
      <c r="F18" s="319"/>
    </row>
    <row r="19" spans="1:6" x14ac:dyDescent="0.35">
      <c r="A19" s="319"/>
      <c r="B19" s="319"/>
      <c r="C19" s="319"/>
      <c r="D19" s="319"/>
      <c r="E19" s="320"/>
      <c r="F19" s="319"/>
    </row>
    <row r="20" spans="1:6" x14ac:dyDescent="0.35">
      <c r="A20" s="319"/>
      <c r="B20" s="319"/>
      <c r="C20" s="319"/>
      <c r="D20" s="319"/>
      <c r="E20" s="320"/>
      <c r="F20" s="319"/>
    </row>
    <row r="21" spans="1:6" x14ac:dyDescent="0.35">
      <c r="A21" s="319"/>
      <c r="B21" s="319"/>
      <c r="C21" s="319"/>
      <c r="D21" s="319"/>
      <c r="E21" s="320"/>
      <c r="F21" s="319"/>
    </row>
    <row r="22" spans="1:6" x14ac:dyDescent="0.35">
      <c r="A22" s="319"/>
      <c r="B22" s="319"/>
      <c r="C22" s="319"/>
      <c r="D22" s="319"/>
      <c r="E22" s="320"/>
      <c r="F22" s="319"/>
    </row>
    <row r="23" spans="1:6" x14ac:dyDescent="0.35">
      <c r="A23" s="319"/>
      <c r="B23" s="319"/>
      <c r="C23" s="319"/>
      <c r="D23" s="319"/>
      <c r="E23" s="320"/>
      <c r="F23" s="319"/>
    </row>
    <row r="24" spans="1:6" x14ac:dyDescent="0.35">
      <c r="A24" s="319"/>
      <c r="B24" s="319"/>
      <c r="C24" s="319"/>
      <c r="D24" s="319"/>
      <c r="E24" s="320"/>
      <c r="F24" s="319"/>
    </row>
    <row r="25" spans="1:6" x14ac:dyDescent="0.35">
      <c r="A25" s="319"/>
      <c r="B25" s="319"/>
      <c r="C25" s="319"/>
      <c r="D25" s="319"/>
      <c r="E25" s="320"/>
      <c r="F25" s="319"/>
    </row>
    <row r="26" spans="1:6" x14ac:dyDescent="0.35">
      <c r="A26" s="319"/>
      <c r="B26" s="319"/>
      <c r="C26" s="319"/>
      <c r="D26" s="319"/>
      <c r="E26" s="320"/>
      <c r="F26" s="319"/>
    </row>
    <row r="27" spans="1:6" x14ac:dyDescent="0.35">
      <c r="A27" s="319"/>
      <c r="B27" s="319"/>
      <c r="C27" s="319"/>
      <c r="D27" s="319"/>
      <c r="E27" s="320"/>
      <c r="F27" s="319"/>
    </row>
    <row r="28" spans="1:6" x14ac:dyDescent="0.35">
      <c r="A28" s="319"/>
      <c r="B28" s="319"/>
      <c r="C28" s="319"/>
      <c r="D28" s="319"/>
      <c r="E28" s="320"/>
      <c r="F28" s="319"/>
    </row>
    <row r="29" spans="1:6" x14ac:dyDescent="0.35">
      <c r="A29" s="319"/>
      <c r="B29" s="319"/>
      <c r="C29" s="319"/>
      <c r="D29" s="319"/>
      <c r="E29" s="320"/>
      <c r="F29" s="319"/>
    </row>
    <row r="30" spans="1:6" x14ac:dyDescent="0.35">
      <c r="A30" s="319"/>
      <c r="B30" s="319"/>
      <c r="C30" s="319"/>
      <c r="D30" s="319"/>
      <c r="E30" s="320"/>
      <c r="F30" s="319"/>
    </row>
    <row r="31" spans="1:6" x14ac:dyDescent="0.35">
      <c r="A31" s="319"/>
      <c r="B31" s="319"/>
      <c r="C31" s="319"/>
      <c r="D31" s="319"/>
      <c r="E31" s="320"/>
      <c r="F31" s="319"/>
    </row>
    <row r="32" spans="1:6" x14ac:dyDescent="0.35">
      <c r="A32" s="319"/>
      <c r="B32" s="319"/>
      <c r="C32" s="319"/>
      <c r="D32" s="319"/>
      <c r="E32" s="320"/>
      <c r="F32" s="319"/>
    </row>
    <row r="33" spans="1:6" x14ac:dyDescent="0.35">
      <c r="A33" s="319"/>
      <c r="B33" s="319"/>
      <c r="C33" s="319"/>
      <c r="D33" s="319"/>
      <c r="E33" s="320"/>
      <c r="F33" s="319"/>
    </row>
    <row r="34" spans="1:6" x14ac:dyDescent="0.35">
      <c r="A34" s="319"/>
      <c r="B34" s="319"/>
      <c r="C34" s="319"/>
      <c r="D34" s="319"/>
      <c r="E34" s="320"/>
      <c r="F34" s="319"/>
    </row>
    <row r="35" spans="1:6" x14ac:dyDescent="0.35">
      <c r="A35" s="319"/>
      <c r="B35" s="319"/>
      <c r="C35" s="319"/>
      <c r="D35" s="319"/>
      <c r="E35" s="320"/>
      <c r="F35" s="319"/>
    </row>
    <row r="36" spans="1:6" x14ac:dyDescent="0.35">
      <c r="A36" s="319"/>
      <c r="B36" s="319"/>
      <c r="C36" s="319"/>
      <c r="D36" s="319"/>
      <c r="E36" s="320"/>
      <c r="F36" s="319"/>
    </row>
    <row r="37" spans="1:6" x14ac:dyDescent="0.35">
      <c r="A37" s="319"/>
      <c r="B37" s="319"/>
      <c r="C37" s="319"/>
      <c r="D37" s="319"/>
      <c r="E37" s="320"/>
      <c r="F37" s="319"/>
    </row>
    <row r="38" spans="1:6" x14ac:dyDescent="0.35">
      <c r="A38" s="319"/>
      <c r="B38" s="319"/>
      <c r="C38" s="319"/>
      <c r="D38" s="319"/>
      <c r="E38" s="320"/>
      <c r="F38" s="319"/>
    </row>
    <row r="39" spans="1:6" x14ac:dyDescent="0.35">
      <c r="A39" s="319"/>
      <c r="B39" s="319"/>
      <c r="C39" s="319"/>
      <c r="D39" s="319"/>
      <c r="E39" s="320"/>
      <c r="F39" s="319"/>
    </row>
    <row r="40" spans="1:6" x14ac:dyDescent="0.35">
      <c r="A40" s="319"/>
      <c r="B40" s="319"/>
      <c r="C40" s="319"/>
      <c r="D40" s="319"/>
      <c r="E40" s="320"/>
      <c r="F40" s="319"/>
    </row>
    <row r="41" spans="1:6" x14ac:dyDescent="0.35">
      <c r="A41" s="319"/>
      <c r="B41" s="319"/>
      <c r="C41" s="319"/>
      <c r="D41" s="319"/>
      <c r="E41" s="320"/>
      <c r="F41" s="319"/>
    </row>
    <row r="42" spans="1:6" x14ac:dyDescent="0.35">
      <c r="A42" s="319"/>
      <c r="B42" s="319"/>
      <c r="C42" s="319"/>
      <c r="D42" s="319"/>
      <c r="E42" s="320"/>
      <c r="F42" s="319"/>
    </row>
    <row r="43" spans="1:6" x14ac:dyDescent="0.35">
      <c r="A43" s="319"/>
      <c r="B43" s="319"/>
      <c r="C43" s="319"/>
      <c r="D43" s="319"/>
      <c r="E43" s="320"/>
      <c r="F43" s="319"/>
    </row>
    <row r="44" spans="1:6" x14ac:dyDescent="0.35">
      <c r="A44" s="319"/>
      <c r="B44" s="319"/>
      <c r="C44" s="319"/>
      <c r="D44" s="319"/>
      <c r="E44" s="320"/>
      <c r="F44" s="319"/>
    </row>
    <row r="45" spans="1:6" x14ac:dyDescent="0.35">
      <c r="A45" s="319"/>
      <c r="B45" s="319"/>
      <c r="C45" s="319"/>
      <c r="D45" s="319"/>
      <c r="E45" s="320"/>
      <c r="F45" s="319"/>
    </row>
    <row r="46" spans="1:6" x14ac:dyDescent="0.35">
      <c r="A46" s="319"/>
      <c r="B46" s="319"/>
      <c r="C46" s="319"/>
      <c r="D46" s="319"/>
      <c r="E46" s="320"/>
      <c r="F46" s="319"/>
    </row>
    <row r="47" spans="1:6" x14ac:dyDescent="0.35">
      <c r="A47" s="319"/>
      <c r="B47" s="319"/>
      <c r="C47" s="319"/>
      <c r="D47" s="319"/>
      <c r="E47" s="320"/>
      <c r="F47" s="319"/>
    </row>
    <row r="48" spans="1:6" x14ac:dyDescent="0.35">
      <c r="A48" s="319"/>
      <c r="B48" s="319"/>
      <c r="C48" s="319"/>
      <c r="D48" s="319"/>
      <c r="E48" s="320"/>
      <c r="F48" s="319"/>
    </row>
    <row r="49" spans="1:6" x14ac:dyDescent="0.35">
      <c r="A49" s="319"/>
      <c r="B49" s="319"/>
      <c r="C49" s="319"/>
      <c r="D49" s="319"/>
      <c r="E49" s="320"/>
      <c r="F49" s="319"/>
    </row>
    <row r="50" spans="1:6" x14ac:dyDescent="0.35">
      <c r="A50" s="319"/>
      <c r="B50" s="319"/>
      <c r="C50" s="319"/>
      <c r="D50" s="319"/>
      <c r="E50" s="320"/>
      <c r="F50" s="319"/>
    </row>
    <row r="51" spans="1:6" x14ac:dyDescent="0.35">
      <c r="A51" s="319"/>
      <c r="B51" s="319"/>
      <c r="C51" s="319"/>
      <c r="D51" s="319"/>
      <c r="E51" s="320"/>
      <c r="F51" s="319"/>
    </row>
    <row r="52" spans="1:6" x14ac:dyDescent="0.35">
      <c r="A52" s="319"/>
      <c r="B52" s="319"/>
      <c r="C52" s="319"/>
      <c r="D52" s="319"/>
      <c r="E52" s="320"/>
      <c r="F52" s="319"/>
    </row>
    <row r="53" spans="1:6" x14ac:dyDescent="0.35">
      <c r="A53" s="319"/>
      <c r="B53" s="319"/>
      <c r="C53" s="319"/>
      <c r="D53" s="319"/>
      <c r="E53" s="320"/>
      <c r="F53" s="319"/>
    </row>
    <row r="54" spans="1:6" x14ac:dyDescent="0.35">
      <c r="A54" s="319"/>
      <c r="B54" s="319"/>
      <c r="C54" s="319"/>
      <c r="D54" s="319"/>
      <c r="E54" s="320"/>
      <c r="F54" s="319"/>
    </row>
    <row r="55" spans="1:6" x14ac:dyDescent="0.35">
      <c r="A55" s="319"/>
      <c r="B55" s="319"/>
      <c r="C55" s="319"/>
      <c r="D55" s="319"/>
      <c r="E55" s="320"/>
      <c r="F55" s="319"/>
    </row>
    <row r="56" spans="1:6" x14ac:dyDescent="0.35">
      <c r="A56" s="319"/>
      <c r="B56" s="319"/>
      <c r="C56" s="319"/>
      <c r="D56" s="319"/>
      <c r="E56" s="320"/>
      <c r="F56" s="319"/>
    </row>
    <row r="57" spans="1:6" x14ac:dyDescent="0.35">
      <c r="A57" s="319"/>
      <c r="B57" s="319"/>
      <c r="C57" s="319"/>
      <c r="D57" s="319"/>
      <c r="E57" s="320"/>
      <c r="F57" s="319"/>
    </row>
    <row r="58" spans="1:6" x14ac:dyDescent="0.35">
      <c r="A58" s="319"/>
      <c r="B58" s="319"/>
      <c r="C58" s="319"/>
      <c r="D58" s="319"/>
      <c r="E58" s="320"/>
      <c r="F58" s="319"/>
    </row>
    <row r="59" spans="1:6" x14ac:dyDescent="0.35">
      <c r="A59" s="319"/>
      <c r="B59" s="319"/>
      <c r="C59" s="319"/>
      <c r="D59" s="319"/>
      <c r="E59" s="320"/>
      <c r="F59" s="319"/>
    </row>
    <row r="60" spans="1:6" x14ac:dyDescent="0.35">
      <c r="A60" s="319"/>
      <c r="B60" s="319"/>
      <c r="C60" s="319"/>
      <c r="D60" s="319"/>
      <c r="E60" s="320"/>
      <c r="F60" s="319"/>
    </row>
    <row r="61" spans="1:6" x14ac:dyDescent="0.35">
      <c r="A61" s="319"/>
      <c r="B61" s="319"/>
      <c r="C61" s="319"/>
      <c r="D61" s="319"/>
      <c r="E61" s="320"/>
      <c r="F61" s="319"/>
    </row>
    <row r="62" spans="1:6" x14ac:dyDescent="0.35">
      <c r="A62" s="319"/>
      <c r="B62" s="319"/>
      <c r="C62" s="319"/>
      <c r="D62" s="319"/>
      <c r="E62" s="320"/>
      <c r="F62" s="319"/>
    </row>
    <row r="63" spans="1:6" x14ac:dyDescent="0.35">
      <c r="A63" s="319"/>
      <c r="B63" s="319"/>
      <c r="C63" s="319"/>
      <c r="D63" s="319"/>
      <c r="E63" s="320"/>
      <c r="F63" s="319"/>
    </row>
    <row r="64" spans="1:6" x14ac:dyDescent="0.35">
      <c r="A64" s="319"/>
      <c r="B64" s="319"/>
      <c r="C64" s="319"/>
      <c r="D64" s="319"/>
      <c r="E64" s="320"/>
      <c r="F64" s="319"/>
    </row>
    <row r="65" spans="1:6" x14ac:dyDescent="0.35">
      <c r="A65" s="319"/>
      <c r="B65" s="319"/>
      <c r="C65" s="319"/>
      <c r="D65" s="319"/>
      <c r="E65" s="320"/>
      <c r="F65" s="319"/>
    </row>
    <row r="66" spans="1:6" x14ac:dyDescent="0.35">
      <c r="A66" s="319"/>
      <c r="B66" s="319"/>
      <c r="C66" s="319"/>
      <c r="D66" s="319"/>
      <c r="E66" s="320"/>
      <c r="F66" s="319"/>
    </row>
    <row r="67" spans="1:6" x14ac:dyDescent="0.35">
      <c r="A67" s="319"/>
      <c r="B67" s="319"/>
      <c r="C67" s="319"/>
      <c r="D67" s="319"/>
      <c r="E67" s="320"/>
      <c r="F67" s="319"/>
    </row>
    <row r="68" spans="1:6" x14ac:dyDescent="0.35">
      <c r="A68" s="319"/>
      <c r="B68" s="319"/>
      <c r="C68" s="319"/>
      <c r="D68" s="319"/>
      <c r="E68" s="320"/>
      <c r="F68" s="319"/>
    </row>
    <row r="69" spans="1:6" x14ac:dyDescent="0.35">
      <c r="A69" s="319"/>
      <c r="B69" s="319"/>
      <c r="C69" s="319"/>
      <c r="D69" s="319"/>
      <c r="E69" s="320"/>
      <c r="F69" s="319"/>
    </row>
    <row r="70" spans="1:6" x14ac:dyDescent="0.35">
      <c r="A70" s="319"/>
      <c r="B70" s="319"/>
      <c r="C70" s="319"/>
      <c r="D70" s="319"/>
      <c r="E70" s="320"/>
      <c r="F70" s="319"/>
    </row>
    <row r="71" spans="1:6" x14ac:dyDescent="0.35">
      <c r="A71" s="319"/>
      <c r="B71" s="319"/>
      <c r="C71" s="319"/>
      <c r="D71" s="319"/>
      <c r="E71" s="320"/>
      <c r="F71" s="319"/>
    </row>
    <row r="72" spans="1:6" x14ac:dyDescent="0.35">
      <c r="A72" s="319"/>
      <c r="B72" s="319"/>
      <c r="C72" s="319"/>
      <c r="D72" s="319"/>
      <c r="E72" s="320"/>
      <c r="F72" s="319"/>
    </row>
    <row r="73" spans="1:6" x14ac:dyDescent="0.35">
      <c r="A73" s="319"/>
      <c r="B73" s="319"/>
      <c r="C73" s="319"/>
      <c r="D73" s="319"/>
      <c r="E73" s="320"/>
      <c r="F73" s="319"/>
    </row>
    <row r="74" spans="1:6" x14ac:dyDescent="0.35">
      <c r="A74" s="319"/>
      <c r="B74" s="319"/>
      <c r="C74" s="319"/>
      <c r="D74" s="319"/>
      <c r="E74" s="320"/>
      <c r="F74" s="319"/>
    </row>
    <row r="75" spans="1:6" x14ac:dyDescent="0.35">
      <c r="A75" s="319"/>
      <c r="B75" s="319"/>
      <c r="C75" s="319"/>
      <c r="D75" s="319"/>
      <c r="E75" s="320"/>
      <c r="F75" s="319"/>
    </row>
    <row r="76" spans="1:6" x14ac:dyDescent="0.35">
      <c r="A76" s="319"/>
      <c r="B76" s="319"/>
      <c r="C76" s="319"/>
      <c r="D76" s="319"/>
      <c r="E76" s="320"/>
      <c r="F76" s="319"/>
    </row>
    <row r="77" spans="1:6" x14ac:dyDescent="0.35">
      <c r="A77" s="319"/>
      <c r="B77" s="319"/>
      <c r="C77" s="319"/>
      <c r="D77" s="319"/>
      <c r="E77" s="320"/>
      <c r="F77" s="319"/>
    </row>
    <row r="78" spans="1:6" x14ac:dyDescent="0.35">
      <c r="A78" s="319"/>
      <c r="B78" s="319"/>
      <c r="C78" s="319"/>
      <c r="D78" s="319"/>
      <c r="E78" s="320"/>
      <c r="F78" s="319"/>
    </row>
    <row r="79" spans="1:6" x14ac:dyDescent="0.35">
      <c r="A79" s="319"/>
      <c r="B79" s="319"/>
      <c r="C79" s="319"/>
      <c r="D79" s="319"/>
      <c r="E79" s="320"/>
      <c r="F79" s="319"/>
    </row>
    <row r="80" spans="1:6" x14ac:dyDescent="0.35">
      <c r="A80" s="319"/>
      <c r="B80" s="319"/>
      <c r="C80" s="319"/>
      <c r="D80" s="319"/>
      <c r="E80" s="320"/>
      <c r="F80" s="319"/>
    </row>
    <row r="81" spans="1:6" x14ac:dyDescent="0.35">
      <c r="A81" s="319"/>
      <c r="B81" s="319"/>
      <c r="C81" s="319"/>
      <c r="D81" s="319"/>
      <c r="E81" s="320"/>
      <c r="F81" s="319"/>
    </row>
    <row r="82" spans="1:6" x14ac:dyDescent="0.35">
      <c r="A82" s="319"/>
      <c r="B82" s="319"/>
      <c r="C82" s="319"/>
      <c r="D82" s="319"/>
      <c r="E82" s="320"/>
      <c r="F82" s="319"/>
    </row>
    <row r="83" spans="1:6" x14ac:dyDescent="0.35">
      <c r="A83" s="319"/>
      <c r="B83" s="319"/>
      <c r="C83" s="319"/>
      <c r="D83" s="319"/>
      <c r="E83" s="320"/>
      <c r="F83" s="319"/>
    </row>
    <row r="84" spans="1:6" x14ac:dyDescent="0.35">
      <c r="A84" s="319"/>
      <c r="B84" s="319"/>
      <c r="C84" s="319"/>
      <c r="D84" s="319"/>
      <c r="E84" s="320"/>
      <c r="F84" s="319"/>
    </row>
    <row r="85" spans="1:6" x14ac:dyDescent="0.35">
      <c r="A85" s="319"/>
      <c r="B85" s="319"/>
      <c r="C85" s="319"/>
      <c r="D85" s="319"/>
      <c r="E85" s="320"/>
      <c r="F85" s="319"/>
    </row>
    <row r="86" spans="1:6" x14ac:dyDescent="0.35">
      <c r="A86" s="319"/>
      <c r="B86" s="319"/>
      <c r="C86" s="319"/>
      <c r="D86" s="319"/>
      <c r="E86" s="320"/>
      <c r="F86" s="319"/>
    </row>
    <row r="87" spans="1:6" x14ac:dyDescent="0.35">
      <c r="A87" s="319"/>
      <c r="B87" s="319"/>
      <c r="C87" s="319"/>
      <c r="D87" s="319"/>
      <c r="E87" s="320"/>
      <c r="F87" s="319"/>
    </row>
    <row r="88" spans="1:6" x14ac:dyDescent="0.35">
      <c r="A88" s="319"/>
      <c r="B88" s="319"/>
      <c r="C88" s="319"/>
      <c r="D88" s="319"/>
      <c r="E88" s="320"/>
      <c r="F88" s="319"/>
    </row>
    <row r="89" spans="1:6" x14ac:dyDescent="0.35">
      <c r="A89" s="319"/>
      <c r="B89" s="319"/>
      <c r="C89" s="319"/>
      <c r="D89" s="319"/>
      <c r="E89" s="320"/>
      <c r="F89" s="319"/>
    </row>
    <row r="90" spans="1:6" x14ac:dyDescent="0.35">
      <c r="A90" s="319"/>
      <c r="B90" s="319"/>
      <c r="C90" s="319"/>
      <c r="D90" s="319"/>
      <c r="E90" s="320"/>
      <c r="F90" s="319"/>
    </row>
    <row r="91" spans="1:6" x14ac:dyDescent="0.35">
      <c r="A91" s="319"/>
      <c r="B91" s="319"/>
      <c r="C91" s="319"/>
      <c r="D91" s="319"/>
      <c r="E91" s="320"/>
      <c r="F91" s="319"/>
    </row>
    <row r="92" spans="1:6" x14ac:dyDescent="0.35">
      <c r="A92" s="319"/>
      <c r="B92" s="319"/>
      <c r="C92" s="319"/>
      <c r="D92" s="319"/>
      <c r="E92" s="320"/>
      <c r="F92" s="319"/>
    </row>
    <row r="93" spans="1:6" x14ac:dyDescent="0.35">
      <c r="A93" s="319"/>
      <c r="B93" s="319"/>
      <c r="C93" s="319"/>
      <c r="D93" s="319"/>
      <c r="E93" s="320"/>
      <c r="F93" s="319"/>
    </row>
    <row r="94" spans="1:6" x14ac:dyDescent="0.35">
      <c r="A94" s="319"/>
      <c r="B94" s="319"/>
      <c r="C94" s="319"/>
      <c r="D94" s="319"/>
      <c r="E94" s="320"/>
      <c r="F94" s="319"/>
    </row>
    <row r="95" spans="1:6" x14ac:dyDescent="0.35">
      <c r="A95" s="319"/>
      <c r="B95" s="319"/>
      <c r="C95" s="319"/>
      <c r="D95" s="319"/>
      <c r="E95" s="320"/>
      <c r="F95" s="319"/>
    </row>
    <row r="96" spans="1:6" x14ac:dyDescent="0.35">
      <c r="A96" s="319"/>
      <c r="B96" s="319"/>
      <c r="C96" s="319"/>
      <c r="D96" s="319"/>
      <c r="E96" s="320"/>
      <c r="F96" s="319"/>
    </row>
    <row r="97" spans="1:6" x14ac:dyDescent="0.35">
      <c r="A97" s="319"/>
      <c r="B97" s="319"/>
      <c r="C97" s="319"/>
      <c r="D97" s="319"/>
      <c r="E97" s="320"/>
      <c r="F97" s="319"/>
    </row>
    <row r="98" spans="1:6" x14ac:dyDescent="0.35">
      <c r="A98" s="319"/>
      <c r="B98" s="319"/>
      <c r="C98" s="319"/>
      <c r="D98" s="319"/>
      <c r="E98" s="320"/>
      <c r="F98" s="319"/>
    </row>
    <row r="99" spans="1:6" x14ac:dyDescent="0.35">
      <c r="A99" s="319"/>
      <c r="B99" s="319"/>
      <c r="C99" s="319"/>
      <c r="D99" s="319"/>
      <c r="E99" s="320"/>
      <c r="F99" s="319"/>
    </row>
    <row r="100" spans="1:6" x14ac:dyDescent="0.35">
      <c r="A100" s="319"/>
      <c r="B100" s="319"/>
      <c r="C100" s="319"/>
      <c r="D100" s="319"/>
      <c r="E100" s="320"/>
      <c r="F100" s="319"/>
    </row>
    <row r="101" spans="1:6" x14ac:dyDescent="0.35">
      <c r="A101" s="319"/>
      <c r="B101" s="319"/>
      <c r="C101" s="319"/>
      <c r="D101" s="319"/>
      <c r="E101" s="320"/>
      <c r="F101" s="319"/>
    </row>
    <row r="102" spans="1:6" x14ac:dyDescent="0.35">
      <c r="A102" s="319"/>
      <c r="B102" s="319"/>
      <c r="C102" s="319"/>
      <c r="D102" s="319"/>
      <c r="E102" s="320"/>
      <c r="F102" s="319"/>
    </row>
    <row r="103" spans="1:6" x14ac:dyDescent="0.35">
      <c r="A103" s="319"/>
      <c r="B103" s="319"/>
      <c r="C103" s="319"/>
      <c r="D103" s="319"/>
      <c r="E103" s="320"/>
      <c r="F103" s="319"/>
    </row>
    <row r="104" spans="1:6" x14ac:dyDescent="0.35">
      <c r="A104" s="319"/>
      <c r="B104" s="319"/>
      <c r="C104" s="319"/>
      <c r="D104" s="319"/>
      <c r="E104" s="320"/>
      <c r="F104" s="319"/>
    </row>
    <row r="105" spans="1:6" x14ac:dyDescent="0.35">
      <c r="A105" s="319"/>
      <c r="B105" s="319"/>
      <c r="C105" s="319"/>
      <c r="D105" s="319"/>
      <c r="E105" s="320"/>
      <c r="F105" s="319"/>
    </row>
    <row r="106" spans="1:6" x14ac:dyDescent="0.35">
      <c r="A106" s="319"/>
      <c r="B106" s="319"/>
      <c r="C106" s="319"/>
      <c r="D106" s="319"/>
      <c r="E106" s="320"/>
      <c r="F106" s="319"/>
    </row>
    <row r="107" spans="1:6" x14ac:dyDescent="0.35">
      <c r="A107" s="319"/>
      <c r="B107" s="319"/>
      <c r="C107" s="319"/>
      <c r="D107" s="319"/>
      <c r="E107" s="320"/>
      <c r="F107" s="319"/>
    </row>
    <row r="108" spans="1:6" x14ac:dyDescent="0.35">
      <c r="A108" s="319"/>
      <c r="B108" s="319"/>
      <c r="C108" s="319"/>
      <c r="D108" s="319"/>
      <c r="E108" s="320"/>
      <c r="F108" s="319"/>
    </row>
    <row r="109" spans="1:6" x14ac:dyDescent="0.35">
      <c r="A109" s="319"/>
      <c r="B109" s="319"/>
      <c r="C109" s="319"/>
      <c r="D109" s="319"/>
      <c r="E109" s="320"/>
      <c r="F109" s="319"/>
    </row>
    <row r="110" spans="1:6" x14ac:dyDescent="0.35">
      <c r="A110" s="319"/>
      <c r="B110" s="319"/>
      <c r="C110" s="319"/>
      <c r="D110" s="319"/>
      <c r="E110" s="320"/>
      <c r="F110" s="319"/>
    </row>
    <row r="111" spans="1:6" x14ac:dyDescent="0.35">
      <c r="A111" s="319"/>
      <c r="B111" s="319"/>
      <c r="C111" s="319"/>
      <c r="D111" s="319"/>
      <c r="E111" s="320"/>
      <c r="F111" s="319"/>
    </row>
    <row r="112" spans="1:6" x14ac:dyDescent="0.35">
      <c r="A112" s="319"/>
      <c r="B112" s="319"/>
      <c r="C112" s="319"/>
      <c r="D112" s="319"/>
      <c r="E112" s="320"/>
      <c r="F112" s="319"/>
    </row>
    <row r="113" spans="1:6" x14ac:dyDescent="0.35">
      <c r="A113" s="319"/>
      <c r="B113" s="319"/>
      <c r="C113" s="319"/>
      <c r="D113" s="319"/>
      <c r="E113" s="320"/>
      <c r="F113" s="319"/>
    </row>
    <row r="114" spans="1:6" x14ac:dyDescent="0.35">
      <c r="A114" s="319"/>
      <c r="B114" s="319"/>
      <c r="C114" s="319"/>
      <c r="D114" s="319"/>
      <c r="E114" s="320"/>
      <c r="F114" s="319"/>
    </row>
    <row r="115" spans="1:6" x14ac:dyDescent="0.35">
      <c r="A115" s="319"/>
      <c r="B115" s="319"/>
      <c r="C115" s="319"/>
      <c r="D115" s="319"/>
      <c r="E115" s="320"/>
      <c r="F115" s="319"/>
    </row>
    <row r="116" spans="1:6" x14ac:dyDescent="0.35">
      <c r="A116" s="319"/>
      <c r="B116" s="319"/>
      <c r="C116" s="319"/>
      <c r="D116" s="319"/>
      <c r="E116" s="320"/>
      <c r="F116" s="319"/>
    </row>
    <row r="117" spans="1:6" x14ac:dyDescent="0.35">
      <c r="A117" s="319"/>
      <c r="B117" s="319"/>
      <c r="C117" s="319"/>
      <c r="D117" s="319"/>
      <c r="E117" s="320"/>
      <c r="F117" s="319"/>
    </row>
    <row r="118" spans="1:6" x14ac:dyDescent="0.35">
      <c r="A118" s="319"/>
      <c r="B118" s="319"/>
      <c r="C118" s="319"/>
      <c r="D118" s="319"/>
      <c r="E118" s="320"/>
      <c r="F118" s="319"/>
    </row>
    <row r="119" spans="1:6" x14ac:dyDescent="0.35">
      <c r="A119" s="319"/>
      <c r="B119" s="319"/>
      <c r="C119" s="319"/>
      <c r="D119" s="319"/>
      <c r="E119" s="320"/>
      <c r="F119" s="319"/>
    </row>
    <row r="120" spans="1:6" x14ac:dyDescent="0.35">
      <c r="A120" s="319"/>
      <c r="B120" s="319"/>
      <c r="C120" s="319"/>
      <c r="D120" s="319"/>
      <c r="E120" s="320"/>
      <c r="F120" s="319"/>
    </row>
    <row r="121" spans="1:6" x14ac:dyDescent="0.35">
      <c r="A121" s="319"/>
      <c r="B121" s="319"/>
      <c r="C121" s="319"/>
      <c r="D121" s="319"/>
      <c r="E121" s="320"/>
      <c r="F121" s="319"/>
    </row>
    <row r="122" spans="1:6" x14ac:dyDescent="0.35">
      <c r="A122" s="319"/>
      <c r="B122" s="319"/>
      <c r="C122" s="319"/>
      <c r="D122" s="319"/>
      <c r="E122" s="320"/>
      <c r="F122" s="319"/>
    </row>
    <row r="123" spans="1:6" x14ac:dyDescent="0.35">
      <c r="A123" s="319"/>
      <c r="B123" s="319"/>
      <c r="C123" s="319"/>
      <c r="D123" s="319"/>
      <c r="E123" s="320"/>
      <c r="F123" s="319"/>
    </row>
    <row r="124" spans="1:6" x14ac:dyDescent="0.35">
      <c r="A124" s="319"/>
      <c r="B124" s="319"/>
      <c r="C124" s="319"/>
      <c r="D124" s="319"/>
      <c r="E124" s="320"/>
      <c r="F124" s="319"/>
    </row>
    <row r="125" spans="1:6" x14ac:dyDescent="0.35">
      <c r="A125" s="319"/>
      <c r="B125" s="319"/>
      <c r="C125" s="319"/>
      <c r="D125" s="319"/>
      <c r="E125" s="320"/>
      <c r="F125" s="319"/>
    </row>
    <row r="126" spans="1:6" x14ac:dyDescent="0.35">
      <c r="A126" s="319"/>
      <c r="B126" s="319"/>
      <c r="C126" s="319"/>
      <c r="D126" s="319"/>
      <c r="E126" s="320"/>
      <c r="F126" s="319"/>
    </row>
    <row r="127" spans="1:6" x14ac:dyDescent="0.35">
      <c r="A127" s="319"/>
      <c r="B127" s="319"/>
      <c r="C127" s="319"/>
      <c r="D127" s="319"/>
      <c r="E127" s="320"/>
      <c r="F127" s="319"/>
    </row>
    <row r="128" spans="1:6" x14ac:dyDescent="0.35">
      <c r="A128" s="319"/>
      <c r="B128" s="319"/>
      <c r="C128" s="319"/>
      <c r="D128" s="319"/>
      <c r="E128" s="320"/>
      <c r="F128" s="319"/>
    </row>
    <row r="129" spans="1:6" x14ac:dyDescent="0.35">
      <c r="A129" s="319"/>
      <c r="B129" s="319"/>
      <c r="C129" s="319"/>
      <c r="D129" s="319"/>
      <c r="E129" s="320"/>
      <c r="F129" s="319"/>
    </row>
    <row r="130" spans="1:6" x14ac:dyDescent="0.35">
      <c r="A130" s="319"/>
      <c r="B130" s="319"/>
      <c r="C130" s="319"/>
      <c r="D130" s="319"/>
      <c r="E130" s="320"/>
      <c r="F130" s="319"/>
    </row>
    <row r="131" spans="1:6" x14ac:dyDescent="0.35">
      <c r="A131" s="319"/>
      <c r="B131" s="319"/>
      <c r="C131" s="319"/>
      <c r="D131" s="319"/>
      <c r="E131" s="320"/>
      <c r="F131" s="319"/>
    </row>
    <row r="132" spans="1:6" x14ac:dyDescent="0.35">
      <c r="A132" s="319"/>
      <c r="B132" s="319"/>
      <c r="C132" s="319"/>
      <c r="D132" s="319"/>
      <c r="E132" s="320"/>
      <c r="F132" s="319"/>
    </row>
    <row r="133" spans="1:6" x14ac:dyDescent="0.35">
      <c r="A133" s="319"/>
      <c r="B133" s="319"/>
      <c r="C133" s="319"/>
      <c r="D133" s="319"/>
      <c r="E133" s="320"/>
      <c r="F133" s="319"/>
    </row>
    <row r="134" spans="1:6" x14ac:dyDescent="0.35">
      <c r="A134" s="319"/>
      <c r="B134" s="319"/>
      <c r="C134" s="319"/>
      <c r="D134" s="319"/>
      <c r="E134" s="320"/>
      <c r="F134" s="319"/>
    </row>
    <row r="135" spans="1:6" x14ac:dyDescent="0.35">
      <c r="A135" s="319"/>
      <c r="B135" s="319"/>
      <c r="C135" s="319"/>
      <c r="D135" s="319"/>
      <c r="E135" s="320"/>
      <c r="F135" s="319"/>
    </row>
    <row r="136" spans="1:6" x14ac:dyDescent="0.35">
      <c r="A136" s="319"/>
      <c r="B136" s="319"/>
      <c r="C136" s="319"/>
      <c r="D136" s="319"/>
      <c r="E136" s="320"/>
      <c r="F136" s="319"/>
    </row>
    <row r="137" spans="1:6" x14ac:dyDescent="0.35">
      <c r="A137" s="319"/>
      <c r="B137" s="319"/>
      <c r="C137" s="319"/>
      <c r="D137" s="319"/>
      <c r="E137" s="320"/>
      <c r="F137" s="319"/>
    </row>
    <row r="138" spans="1:6" x14ac:dyDescent="0.35">
      <c r="A138" s="319"/>
      <c r="B138" s="319"/>
      <c r="C138" s="319"/>
      <c r="D138" s="319"/>
      <c r="E138" s="320"/>
      <c r="F138" s="319"/>
    </row>
    <row r="139" spans="1:6" x14ac:dyDescent="0.35">
      <c r="A139" s="319"/>
      <c r="B139" s="319"/>
      <c r="C139" s="319"/>
      <c r="D139" s="319"/>
      <c r="E139" s="320"/>
      <c r="F139" s="319"/>
    </row>
    <row r="140" spans="1:6" x14ac:dyDescent="0.35">
      <c r="A140" s="319"/>
      <c r="B140" s="319"/>
      <c r="C140" s="319"/>
      <c r="D140" s="319"/>
      <c r="E140" s="320"/>
      <c r="F140" s="319"/>
    </row>
    <row r="141" spans="1:6" x14ac:dyDescent="0.35">
      <c r="A141" s="319"/>
      <c r="B141" s="319"/>
      <c r="C141" s="319"/>
      <c r="D141" s="319"/>
      <c r="E141" s="320"/>
      <c r="F141" s="319"/>
    </row>
    <row r="142" spans="1:6" x14ac:dyDescent="0.35">
      <c r="A142" s="319"/>
      <c r="B142" s="319"/>
      <c r="C142" s="319"/>
      <c r="D142" s="319"/>
      <c r="E142" s="320"/>
      <c r="F142" s="319"/>
    </row>
    <row r="143" spans="1:6" x14ac:dyDescent="0.35">
      <c r="A143" s="319"/>
      <c r="B143" s="319"/>
      <c r="C143" s="319"/>
      <c r="D143" s="319"/>
      <c r="E143" s="320"/>
      <c r="F143" s="319"/>
    </row>
    <row r="144" spans="1:6" x14ac:dyDescent="0.35">
      <c r="A144" s="319"/>
      <c r="B144" s="319"/>
      <c r="C144" s="319"/>
      <c r="D144" s="319"/>
      <c r="E144" s="320"/>
      <c r="F144" s="319"/>
    </row>
    <row r="145" spans="1:6" x14ac:dyDescent="0.35">
      <c r="A145" s="319"/>
      <c r="B145" s="319"/>
      <c r="C145" s="319"/>
      <c r="D145" s="319"/>
      <c r="E145" s="320"/>
      <c r="F145" s="319"/>
    </row>
    <row r="146" spans="1:6" x14ac:dyDescent="0.35">
      <c r="A146" s="319"/>
      <c r="B146" s="319"/>
      <c r="C146" s="319"/>
      <c r="D146" s="319"/>
      <c r="E146" s="320"/>
      <c r="F146" s="319"/>
    </row>
    <row r="147" spans="1:6" x14ac:dyDescent="0.35">
      <c r="A147" s="319"/>
      <c r="B147" s="319"/>
      <c r="C147" s="319"/>
      <c r="D147" s="319"/>
      <c r="E147" s="320"/>
      <c r="F147" s="319"/>
    </row>
    <row r="148" spans="1:6" x14ac:dyDescent="0.35">
      <c r="A148" s="319"/>
      <c r="B148" s="319"/>
      <c r="C148" s="319"/>
      <c r="D148" s="319"/>
      <c r="E148" s="320"/>
      <c r="F148" s="319"/>
    </row>
    <row r="149" spans="1:6" x14ac:dyDescent="0.35">
      <c r="A149" s="319"/>
      <c r="B149" s="319"/>
      <c r="C149" s="319"/>
      <c r="D149" s="319"/>
      <c r="E149" s="320"/>
      <c r="F149" s="319"/>
    </row>
    <row r="150" spans="1:6" x14ac:dyDescent="0.35">
      <c r="A150" s="319"/>
      <c r="B150" s="319"/>
      <c r="C150" s="319"/>
      <c r="D150" s="319"/>
      <c r="E150" s="320"/>
      <c r="F150" s="319"/>
    </row>
    <row r="151" spans="1:6" x14ac:dyDescent="0.35">
      <c r="A151" s="319"/>
      <c r="B151" s="319"/>
      <c r="C151" s="319"/>
      <c r="D151" s="319"/>
      <c r="E151" s="320"/>
      <c r="F151" s="319"/>
    </row>
    <row r="152" spans="1:6" x14ac:dyDescent="0.35">
      <c r="A152" s="319"/>
      <c r="B152" s="319"/>
      <c r="C152" s="319"/>
      <c r="D152" s="319"/>
      <c r="E152" s="320"/>
      <c r="F152" s="319"/>
    </row>
    <row r="153" spans="1:6" x14ac:dyDescent="0.35">
      <c r="A153" s="319"/>
      <c r="B153" s="319"/>
      <c r="C153" s="319"/>
      <c r="D153" s="319"/>
      <c r="E153" s="320"/>
      <c r="F153" s="319"/>
    </row>
    <row r="154" spans="1:6" x14ac:dyDescent="0.35">
      <c r="A154" s="319"/>
      <c r="B154" s="319"/>
      <c r="C154" s="319"/>
      <c r="D154" s="319"/>
      <c r="E154" s="320"/>
      <c r="F154" s="319"/>
    </row>
    <row r="155" spans="1:6" x14ac:dyDescent="0.35">
      <c r="A155" s="319"/>
      <c r="B155" s="319"/>
      <c r="C155" s="319"/>
      <c r="D155" s="319"/>
      <c r="E155" s="320"/>
      <c r="F155" s="319"/>
    </row>
    <row r="156" spans="1:6" x14ac:dyDescent="0.35">
      <c r="A156" s="319"/>
      <c r="B156" s="319"/>
      <c r="C156" s="319"/>
      <c r="D156" s="319"/>
      <c r="E156" s="320"/>
      <c r="F156" s="319"/>
    </row>
    <row r="157" spans="1:6" x14ac:dyDescent="0.35">
      <c r="A157" s="319"/>
      <c r="B157" s="319"/>
      <c r="C157" s="319"/>
      <c r="D157" s="319"/>
      <c r="E157" s="320"/>
      <c r="F157" s="319"/>
    </row>
    <row r="158" spans="1:6" x14ac:dyDescent="0.35">
      <c r="A158" s="319"/>
      <c r="B158" s="319"/>
      <c r="C158" s="319"/>
      <c r="D158" s="319"/>
      <c r="E158" s="320"/>
      <c r="F158" s="319"/>
    </row>
    <row r="159" spans="1:6" x14ac:dyDescent="0.35">
      <c r="A159" s="319"/>
      <c r="B159" s="319"/>
      <c r="C159" s="319"/>
      <c r="D159" s="319"/>
      <c r="E159" s="320"/>
      <c r="F159" s="319"/>
    </row>
    <row r="160" spans="1:6" x14ac:dyDescent="0.35">
      <c r="A160" s="319"/>
      <c r="B160" s="319"/>
      <c r="C160" s="319"/>
      <c r="D160" s="319"/>
      <c r="E160" s="320"/>
      <c r="F160" s="319"/>
    </row>
    <row r="161" spans="1:6" x14ac:dyDescent="0.35">
      <c r="A161" s="319"/>
      <c r="B161" s="319"/>
      <c r="C161" s="319"/>
      <c r="D161" s="319"/>
      <c r="E161" s="320"/>
      <c r="F161" s="319"/>
    </row>
    <row r="162" spans="1:6" x14ac:dyDescent="0.35">
      <c r="A162" s="319"/>
      <c r="B162" s="319"/>
      <c r="C162" s="319"/>
      <c r="D162" s="319"/>
      <c r="E162" s="320"/>
      <c r="F162" s="319"/>
    </row>
    <row r="163" spans="1:6" x14ac:dyDescent="0.35">
      <c r="A163" s="319"/>
      <c r="B163" s="319"/>
      <c r="C163" s="319"/>
      <c r="D163" s="319"/>
      <c r="E163" s="320"/>
      <c r="F163" s="319"/>
    </row>
    <row r="164" spans="1:6" x14ac:dyDescent="0.35">
      <c r="A164" s="319"/>
      <c r="B164" s="319"/>
      <c r="C164" s="319"/>
      <c r="D164" s="319"/>
      <c r="E164" s="320"/>
      <c r="F164" s="319"/>
    </row>
    <row r="165" spans="1:6" x14ac:dyDescent="0.35">
      <c r="A165" s="319"/>
      <c r="B165" s="319"/>
      <c r="C165" s="319"/>
      <c r="D165" s="319"/>
      <c r="E165" s="320"/>
      <c r="F165" s="319"/>
    </row>
    <row r="166" spans="1:6" x14ac:dyDescent="0.35">
      <c r="A166" s="319"/>
      <c r="B166" s="319"/>
      <c r="C166" s="319"/>
      <c r="D166" s="319"/>
      <c r="E166" s="320"/>
      <c r="F166" s="319"/>
    </row>
    <row r="167" spans="1:6" x14ac:dyDescent="0.35">
      <c r="A167" s="319"/>
      <c r="B167" s="319"/>
      <c r="C167" s="319"/>
      <c r="D167" s="319"/>
      <c r="E167" s="320"/>
      <c r="F167" s="319"/>
    </row>
    <row r="168" spans="1:6" x14ac:dyDescent="0.35">
      <c r="A168" s="319"/>
      <c r="B168" s="319"/>
      <c r="C168" s="319"/>
      <c r="D168" s="319"/>
      <c r="E168" s="320"/>
      <c r="F168" s="319"/>
    </row>
    <row r="169" spans="1:6" x14ac:dyDescent="0.35">
      <c r="A169" s="319"/>
      <c r="B169" s="319"/>
      <c r="C169" s="319"/>
      <c r="D169" s="319"/>
      <c r="E169" s="320"/>
      <c r="F169" s="319"/>
    </row>
    <row r="170" spans="1:6" x14ac:dyDescent="0.35">
      <c r="A170" s="319"/>
      <c r="B170" s="319"/>
      <c r="C170" s="319"/>
      <c r="D170" s="319"/>
      <c r="E170" s="320"/>
      <c r="F170" s="319"/>
    </row>
    <row r="171" spans="1:6" x14ac:dyDescent="0.35">
      <c r="A171" s="319"/>
      <c r="B171" s="319"/>
      <c r="C171" s="319"/>
      <c r="D171" s="319"/>
      <c r="E171" s="320"/>
      <c r="F171" s="319"/>
    </row>
    <row r="172" spans="1:6" x14ac:dyDescent="0.35">
      <c r="A172" s="319"/>
      <c r="B172" s="319"/>
      <c r="C172" s="319"/>
      <c r="D172" s="319"/>
      <c r="E172" s="320"/>
      <c r="F172" s="319"/>
    </row>
    <row r="173" spans="1:6" x14ac:dyDescent="0.35">
      <c r="A173" s="319"/>
      <c r="B173" s="319"/>
      <c r="C173" s="319"/>
      <c r="D173" s="319"/>
      <c r="E173" s="320"/>
      <c r="F173" s="319"/>
    </row>
    <row r="174" spans="1:6" x14ac:dyDescent="0.35">
      <c r="A174" s="319"/>
      <c r="B174" s="319"/>
      <c r="C174" s="319"/>
      <c r="D174" s="319"/>
      <c r="E174" s="320"/>
      <c r="F174" s="319"/>
    </row>
    <row r="175" spans="1:6" x14ac:dyDescent="0.35">
      <c r="A175" s="319"/>
      <c r="B175" s="319"/>
      <c r="C175" s="319"/>
      <c r="D175" s="319"/>
      <c r="E175" s="320"/>
      <c r="F175" s="319"/>
    </row>
    <row r="176" spans="1:6" x14ac:dyDescent="0.35">
      <c r="A176" s="319"/>
      <c r="B176" s="319"/>
      <c r="C176" s="319"/>
      <c r="D176" s="319"/>
      <c r="E176" s="320"/>
      <c r="F176" s="319"/>
    </row>
    <row r="177" spans="1:6" x14ac:dyDescent="0.35">
      <c r="A177" s="319"/>
      <c r="B177" s="319"/>
      <c r="C177" s="319"/>
      <c r="D177" s="319"/>
      <c r="E177" s="320"/>
      <c r="F177" s="319"/>
    </row>
    <row r="178" spans="1:6" x14ac:dyDescent="0.35">
      <c r="A178" s="319"/>
      <c r="B178" s="319"/>
      <c r="C178" s="319"/>
      <c r="D178" s="319"/>
      <c r="E178" s="320"/>
      <c r="F178" s="319"/>
    </row>
    <row r="179" spans="1:6" x14ac:dyDescent="0.35">
      <c r="A179" s="319"/>
      <c r="B179" s="319"/>
      <c r="C179" s="319"/>
      <c r="D179" s="319"/>
      <c r="E179" s="320"/>
      <c r="F179" s="319"/>
    </row>
    <row r="180" spans="1:6" x14ac:dyDescent="0.35">
      <c r="A180" s="319"/>
      <c r="B180" s="319"/>
      <c r="C180" s="319"/>
      <c r="D180" s="319"/>
      <c r="E180" s="320"/>
      <c r="F180" s="319"/>
    </row>
    <row r="181" spans="1:6" x14ac:dyDescent="0.35">
      <c r="A181" s="319"/>
      <c r="B181" s="319"/>
      <c r="C181" s="319"/>
      <c r="D181" s="319"/>
      <c r="E181" s="320"/>
      <c r="F181" s="319"/>
    </row>
    <row r="182" spans="1:6" x14ac:dyDescent="0.35">
      <c r="A182" s="319"/>
      <c r="B182" s="319"/>
      <c r="C182" s="319"/>
      <c r="D182" s="319"/>
      <c r="E182" s="320"/>
      <c r="F182" s="319"/>
    </row>
    <row r="183" spans="1:6" x14ac:dyDescent="0.35">
      <c r="A183" s="319"/>
      <c r="B183" s="319"/>
      <c r="C183" s="319"/>
      <c r="D183" s="319"/>
      <c r="E183" s="320"/>
      <c r="F183" s="319"/>
    </row>
    <row r="184" spans="1:6" x14ac:dyDescent="0.35">
      <c r="A184" s="319"/>
      <c r="B184" s="319"/>
      <c r="C184" s="319"/>
      <c r="D184" s="319"/>
      <c r="E184" s="320"/>
      <c r="F184" s="319"/>
    </row>
    <row r="185" spans="1:6" x14ac:dyDescent="0.35">
      <c r="A185" s="319"/>
      <c r="B185" s="319"/>
      <c r="C185" s="319"/>
      <c r="D185" s="319"/>
      <c r="E185" s="320"/>
      <c r="F185" s="319"/>
    </row>
    <row r="186" spans="1:6" x14ac:dyDescent="0.35">
      <c r="A186" s="319"/>
      <c r="B186" s="319"/>
      <c r="C186" s="319"/>
      <c r="D186" s="319"/>
      <c r="E186" s="320"/>
      <c r="F186" s="319"/>
    </row>
    <row r="187" spans="1:6" x14ac:dyDescent="0.35">
      <c r="A187" s="319"/>
      <c r="B187" s="319"/>
      <c r="C187" s="319"/>
      <c r="D187" s="319"/>
      <c r="E187" s="320"/>
      <c r="F187" s="319"/>
    </row>
    <row r="188" spans="1:6" x14ac:dyDescent="0.35">
      <c r="A188" s="319"/>
      <c r="B188" s="319"/>
      <c r="C188" s="319"/>
      <c r="D188" s="319"/>
      <c r="E188" s="320"/>
      <c r="F188" s="319"/>
    </row>
    <row r="189" spans="1:6" x14ac:dyDescent="0.35">
      <c r="A189" s="319"/>
      <c r="B189" s="319"/>
      <c r="C189" s="319"/>
      <c r="D189" s="319"/>
      <c r="E189" s="320"/>
      <c r="F189" s="319"/>
    </row>
    <row r="190" spans="1:6" x14ac:dyDescent="0.35">
      <c r="A190" s="319"/>
      <c r="B190" s="319"/>
      <c r="C190" s="319"/>
      <c r="D190" s="319"/>
      <c r="E190" s="320"/>
      <c r="F190" s="319"/>
    </row>
    <row r="191" spans="1:6" x14ac:dyDescent="0.35">
      <c r="A191" s="319"/>
      <c r="B191" s="319"/>
      <c r="C191" s="319"/>
      <c r="D191" s="319"/>
      <c r="E191" s="320"/>
      <c r="F191" s="319"/>
    </row>
    <row r="192" spans="1:6" x14ac:dyDescent="0.35">
      <c r="A192" s="319"/>
      <c r="B192" s="319"/>
      <c r="C192" s="319"/>
      <c r="D192" s="319"/>
      <c r="E192" s="320"/>
      <c r="F192" s="319"/>
    </row>
    <row r="193" spans="1:6" x14ac:dyDescent="0.35">
      <c r="A193" s="319"/>
      <c r="B193" s="319"/>
      <c r="C193" s="319"/>
      <c r="D193" s="319"/>
      <c r="E193" s="320"/>
      <c r="F193" s="319"/>
    </row>
    <row r="194" spans="1:6" x14ac:dyDescent="0.35">
      <c r="A194" s="319"/>
      <c r="B194" s="319"/>
      <c r="C194" s="319"/>
      <c r="D194" s="319"/>
      <c r="E194" s="320"/>
      <c r="F194" s="319"/>
    </row>
    <row r="195" spans="1:6" x14ac:dyDescent="0.35">
      <c r="A195" s="319"/>
      <c r="B195" s="319"/>
      <c r="C195" s="319"/>
      <c r="D195" s="319"/>
      <c r="E195" s="320"/>
      <c r="F195" s="319"/>
    </row>
    <row r="196" spans="1:6" x14ac:dyDescent="0.35">
      <c r="A196" s="319"/>
      <c r="B196" s="319"/>
      <c r="C196" s="319"/>
      <c r="D196" s="319"/>
      <c r="E196" s="320"/>
      <c r="F196" s="319"/>
    </row>
    <row r="197" spans="1:6" x14ac:dyDescent="0.35">
      <c r="A197" s="319"/>
      <c r="B197" s="319"/>
      <c r="C197" s="319"/>
      <c r="D197" s="319"/>
      <c r="E197" s="320"/>
      <c r="F197" s="319"/>
    </row>
    <row r="198" spans="1:6" x14ac:dyDescent="0.35">
      <c r="A198" s="319"/>
      <c r="B198" s="319"/>
      <c r="C198" s="319"/>
      <c r="D198" s="319"/>
      <c r="E198" s="320"/>
      <c r="F198" s="319"/>
    </row>
    <row r="199" spans="1:6" x14ac:dyDescent="0.35">
      <c r="A199" s="319"/>
      <c r="B199" s="319"/>
      <c r="C199" s="319"/>
      <c r="D199" s="319"/>
      <c r="E199" s="320"/>
      <c r="F199" s="319"/>
    </row>
    <row r="200" spans="1:6" x14ac:dyDescent="0.35">
      <c r="A200" s="319"/>
      <c r="B200" s="319"/>
      <c r="C200" s="319"/>
      <c r="D200" s="319"/>
      <c r="E200" s="320"/>
      <c r="F200" s="319"/>
    </row>
    <row r="201" spans="1:6" x14ac:dyDescent="0.35">
      <c r="A201" s="319"/>
      <c r="B201" s="319"/>
      <c r="C201" s="319"/>
      <c r="D201" s="319"/>
      <c r="E201" s="320"/>
      <c r="F201" s="319"/>
    </row>
    <row r="202" spans="1:6" x14ac:dyDescent="0.35">
      <c r="A202" s="319"/>
      <c r="B202" s="319"/>
      <c r="C202" s="319"/>
      <c r="D202" s="319"/>
      <c r="E202" s="320"/>
      <c r="F202" s="319"/>
    </row>
    <row r="203" spans="1:6" x14ac:dyDescent="0.35">
      <c r="A203" s="319"/>
      <c r="B203" s="319"/>
      <c r="C203" s="319"/>
      <c r="D203" s="319"/>
      <c r="E203" s="320"/>
      <c r="F203" s="319"/>
    </row>
    <row r="204" spans="1:6" x14ac:dyDescent="0.35">
      <c r="A204" s="319"/>
      <c r="B204" s="319"/>
      <c r="C204" s="319"/>
      <c r="D204" s="319"/>
      <c r="E204" s="320"/>
      <c r="F204" s="319"/>
    </row>
    <row r="205" spans="1:6" x14ac:dyDescent="0.35">
      <c r="A205" s="319"/>
      <c r="B205" s="319"/>
      <c r="C205" s="319"/>
      <c r="D205" s="319"/>
      <c r="E205" s="320"/>
      <c r="F205" s="319"/>
    </row>
    <row r="206" spans="1:6" x14ac:dyDescent="0.35">
      <c r="A206" s="319"/>
      <c r="B206" s="319"/>
      <c r="C206" s="319"/>
      <c r="D206" s="319"/>
      <c r="E206" s="320"/>
      <c r="F206" s="319"/>
    </row>
    <row r="207" spans="1:6" x14ac:dyDescent="0.35">
      <c r="A207" s="319"/>
      <c r="B207" s="319"/>
      <c r="C207" s="319"/>
      <c r="D207" s="319"/>
      <c r="E207" s="320"/>
      <c r="F207" s="319"/>
    </row>
    <row r="208" spans="1:6" x14ac:dyDescent="0.35">
      <c r="A208" s="319"/>
      <c r="B208" s="319"/>
      <c r="C208" s="319"/>
      <c r="D208" s="319"/>
      <c r="E208" s="320"/>
      <c r="F208" s="319"/>
    </row>
    <row r="209" spans="1:6" x14ac:dyDescent="0.35">
      <c r="A209" s="319"/>
      <c r="B209" s="319"/>
      <c r="C209" s="319"/>
      <c r="D209" s="319"/>
      <c r="E209" s="320"/>
      <c r="F209" s="319"/>
    </row>
    <row r="210" spans="1:6" x14ac:dyDescent="0.35">
      <c r="A210" s="319"/>
      <c r="B210" s="319"/>
      <c r="C210" s="319"/>
      <c r="D210" s="319"/>
      <c r="E210" s="320"/>
      <c r="F210" s="319"/>
    </row>
    <row r="211" spans="1:6" x14ac:dyDescent="0.35">
      <c r="A211" s="319"/>
      <c r="B211" s="319"/>
      <c r="C211" s="319"/>
      <c r="D211" s="319"/>
      <c r="E211" s="320"/>
      <c r="F211" s="319"/>
    </row>
    <row r="212" spans="1:6" x14ac:dyDescent="0.35">
      <c r="A212" s="319"/>
      <c r="B212" s="319"/>
      <c r="C212" s="319"/>
      <c r="D212" s="319"/>
      <c r="E212" s="320"/>
      <c r="F212" s="319"/>
    </row>
    <row r="213" spans="1:6" x14ac:dyDescent="0.35">
      <c r="A213" s="319"/>
      <c r="B213" s="319"/>
      <c r="C213" s="319"/>
      <c r="D213" s="319"/>
      <c r="E213" s="320"/>
      <c r="F213" s="319"/>
    </row>
    <row r="214" spans="1:6" x14ac:dyDescent="0.35">
      <c r="A214" s="319"/>
      <c r="B214" s="319"/>
      <c r="C214" s="319"/>
      <c r="D214" s="319"/>
      <c r="E214" s="320"/>
      <c r="F214" s="319"/>
    </row>
    <row r="215" spans="1:6" x14ac:dyDescent="0.35">
      <c r="A215" s="319"/>
      <c r="B215" s="319"/>
      <c r="C215" s="319"/>
      <c r="D215" s="319"/>
      <c r="E215" s="320"/>
      <c r="F215" s="319"/>
    </row>
    <row r="216" spans="1:6" x14ac:dyDescent="0.35">
      <c r="A216" s="319"/>
      <c r="B216" s="319"/>
      <c r="C216" s="319"/>
      <c r="D216" s="319"/>
      <c r="E216" s="320"/>
      <c r="F216" s="319"/>
    </row>
    <row r="217" spans="1:6" x14ac:dyDescent="0.35">
      <c r="A217" s="319"/>
      <c r="B217" s="319"/>
      <c r="C217" s="319"/>
      <c r="D217" s="319"/>
      <c r="E217" s="320"/>
      <c r="F217" s="319"/>
    </row>
    <row r="218" spans="1:6" x14ac:dyDescent="0.35">
      <c r="A218" s="319"/>
      <c r="B218" s="319"/>
      <c r="C218" s="319"/>
      <c r="D218" s="319"/>
      <c r="E218" s="320"/>
      <c r="F218" s="319"/>
    </row>
    <row r="219" spans="1:6" x14ac:dyDescent="0.35">
      <c r="A219" s="319"/>
      <c r="B219" s="319"/>
      <c r="C219" s="319"/>
      <c r="D219" s="319"/>
      <c r="E219" s="320"/>
      <c r="F219" s="319"/>
    </row>
    <row r="220" spans="1:6" x14ac:dyDescent="0.35">
      <c r="A220" s="319"/>
      <c r="B220" s="319"/>
      <c r="C220" s="319"/>
      <c r="D220" s="319"/>
      <c r="E220" s="320"/>
      <c r="F220" s="319"/>
    </row>
    <row r="221" spans="1:6" x14ac:dyDescent="0.35">
      <c r="A221" s="319"/>
      <c r="B221" s="319"/>
      <c r="C221" s="319"/>
      <c r="D221" s="319"/>
      <c r="E221" s="320"/>
      <c r="F221" s="319"/>
    </row>
    <row r="222" spans="1:6" x14ac:dyDescent="0.35">
      <c r="A222" s="319"/>
      <c r="B222" s="319"/>
      <c r="C222" s="319"/>
      <c r="D222" s="319"/>
      <c r="E222" s="320"/>
      <c r="F222" s="319"/>
    </row>
    <row r="223" spans="1:6" x14ac:dyDescent="0.35">
      <c r="A223" s="319"/>
      <c r="B223" s="319"/>
      <c r="C223" s="319"/>
      <c r="D223" s="319"/>
      <c r="E223" s="320"/>
      <c r="F223" s="319"/>
    </row>
    <row r="224" spans="1:6" x14ac:dyDescent="0.35">
      <c r="A224" s="319"/>
      <c r="B224" s="319"/>
      <c r="C224" s="319"/>
      <c r="D224" s="319"/>
      <c r="E224" s="320"/>
      <c r="F224" s="319"/>
    </row>
    <row r="225" spans="1:6" x14ac:dyDescent="0.35">
      <c r="A225" s="319"/>
      <c r="B225" s="319"/>
      <c r="C225" s="319"/>
      <c r="D225" s="319"/>
      <c r="E225" s="320"/>
      <c r="F225" s="319"/>
    </row>
    <row r="226" spans="1:6" x14ac:dyDescent="0.35">
      <c r="A226" s="319"/>
      <c r="B226" s="319"/>
      <c r="C226" s="319"/>
      <c r="D226" s="319"/>
      <c r="E226" s="320"/>
      <c r="F226" s="319"/>
    </row>
    <row r="227" spans="1:6" x14ac:dyDescent="0.35">
      <c r="A227" s="319"/>
      <c r="B227" s="319"/>
      <c r="C227" s="319"/>
      <c r="D227" s="319"/>
      <c r="E227" s="320"/>
      <c r="F227" s="319"/>
    </row>
    <row r="228" spans="1:6" x14ac:dyDescent="0.35">
      <c r="A228" s="319"/>
      <c r="B228" s="319"/>
      <c r="C228" s="319"/>
      <c r="D228" s="319"/>
      <c r="E228" s="320"/>
      <c r="F228" s="319"/>
    </row>
    <row r="229" spans="1:6" x14ac:dyDescent="0.35">
      <c r="A229" s="319"/>
      <c r="B229" s="319"/>
      <c r="C229" s="319"/>
      <c r="D229" s="319"/>
      <c r="E229" s="320"/>
      <c r="F229" s="319"/>
    </row>
    <row r="230" spans="1:6" x14ac:dyDescent="0.35">
      <c r="A230" s="319"/>
      <c r="B230" s="319"/>
      <c r="C230" s="319"/>
      <c r="D230" s="319"/>
      <c r="E230" s="320"/>
      <c r="F230" s="319"/>
    </row>
    <row r="231" spans="1:6" x14ac:dyDescent="0.35">
      <c r="A231" s="319"/>
      <c r="B231" s="319"/>
      <c r="C231" s="319"/>
      <c r="D231" s="319"/>
      <c r="E231" s="320"/>
      <c r="F231" s="319"/>
    </row>
    <row r="232" spans="1:6" x14ac:dyDescent="0.35">
      <c r="A232" s="319"/>
      <c r="B232" s="319"/>
      <c r="C232" s="319"/>
      <c r="D232" s="319"/>
      <c r="E232" s="320"/>
      <c r="F232" s="319"/>
    </row>
    <row r="233" spans="1:6" x14ac:dyDescent="0.35">
      <c r="A233" s="319"/>
      <c r="B233" s="319"/>
      <c r="C233" s="319"/>
      <c r="D233" s="319"/>
      <c r="E233" s="320"/>
      <c r="F233" s="319"/>
    </row>
    <row r="234" spans="1:6" x14ac:dyDescent="0.35">
      <c r="A234" s="319"/>
      <c r="B234" s="319"/>
      <c r="C234" s="319"/>
      <c r="D234" s="319"/>
      <c r="E234" s="320"/>
      <c r="F234" s="319"/>
    </row>
    <row r="235" spans="1:6" x14ac:dyDescent="0.35">
      <c r="A235" s="319"/>
      <c r="B235" s="319"/>
      <c r="C235" s="319"/>
      <c r="D235" s="319"/>
      <c r="E235" s="320"/>
      <c r="F235" s="319"/>
    </row>
    <row r="236" spans="1:6" x14ac:dyDescent="0.35">
      <c r="A236" s="319"/>
      <c r="B236" s="319"/>
      <c r="C236" s="319"/>
      <c r="D236" s="319"/>
      <c r="E236" s="320"/>
      <c r="F236" s="319"/>
    </row>
    <row r="237" spans="1:6" x14ac:dyDescent="0.35">
      <c r="A237" s="319"/>
      <c r="B237" s="319"/>
      <c r="C237" s="319"/>
      <c r="D237" s="319"/>
      <c r="E237" s="320"/>
      <c r="F237" s="319"/>
    </row>
    <row r="238" spans="1:6" x14ac:dyDescent="0.35">
      <c r="A238" s="319"/>
      <c r="B238" s="319"/>
      <c r="C238" s="319"/>
      <c r="D238" s="319"/>
      <c r="E238" s="320"/>
      <c r="F238" s="319"/>
    </row>
    <row r="239" spans="1:6" x14ac:dyDescent="0.35">
      <c r="A239" s="319"/>
      <c r="B239" s="319"/>
      <c r="C239" s="319"/>
      <c r="D239" s="319"/>
      <c r="E239" s="320"/>
      <c r="F239" s="319"/>
    </row>
    <row r="240" spans="1:6" x14ac:dyDescent="0.35">
      <c r="A240" s="319"/>
      <c r="B240" s="319"/>
      <c r="C240" s="319"/>
      <c r="D240" s="319"/>
      <c r="E240" s="320"/>
      <c r="F240" s="319"/>
    </row>
    <row r="241" spans="1:6" x14ac:dyDescent="0.35">
      <c r="A241" s="319"/>
      <c r="B241" s="319"/>
      <c r="C241" s="319"/>
      <c r="D241" s="319"/>
      <c r="E241" s="320"/>
      <c r="F241" s="319"/>
    </row>
    <row r="242" spans="1:6" x14ac:dyDescent="0.35">
      <c r="A242" s="319"/>
      <c r="B242" s="319"/>
      <c r="C242" s="319"/>
      <c r="D242" s="319"/>
      <c r="E242" s="320"/>
      <c r="F242" s="319"/>
    </row>
    <row r="243" spans="1:6" x14ac:dyDescent="0.35">
      <c r="A243" s="319"/>
      <c r="B243" s="319"/>
      <c r="C243" s="319"/>
      <c r="D243" s="319"/>
      <c r="E243" s="320"/>
      <c r="F243" s="319"/>
    </row>
    <row r="244" spans="1:6" x14ac:dyDescent="0.35">
      <c r="A244" s="319"/>
      <c r="B244" s="319"/>
      <c r="C244" s="319"/>
      <c r="D244" s="319"/>
      <c r="E244" s="320"/>
      <c r="F244" s="319"/>
    </row>
    <row r="245" spans="1:6" x14ac:dyDescent="0.35">
      <c r="A245" s="319"/>
      <c r="B245" s="319"/>
      <c r="C245" s="319"/>
      <c r="D245" s="319"/>
      <c r="E245" s="320"/>
      <c r="F245" s="319"/>
    </row>
    <row r="246" spans="1:6" x14ac:dyDescent="0.35">
      <c r="A246" s="319"/>
      <c r="B246" s="319"/>
      <c r="C246" s="319"/>
      <c r="D246" s="319"/>
      <c r="E246" s="320"/>
      <c r="F246" s="319"/>
    </row>
    <row r="247" spans="1:6" x14ac:dyDescent="0.35">
      <c r="A247" s="319"/>
      <c r="B247" s="319"/>
      <c r="C247" s="319"/>
      <c r="D247" s="319"/>
      <c r="E247" s="320"/>
      <c r="F247" s="319"/>
    </row>
    <row r="248" spans="1:6" x14ac:dyDescent="0.35">
      <c r="A248" s="319"/>
      <c r="B248" s="319"/>
      <c r="C248" s="319"/>
      <c r="D248" s="319"/>
      <c r="E248" s="320"/>
      <c r="F248" s="319"/>
    </row>
    <row r="249" spans="1:6" x14ac:dyDescent="0.35">
      <c r="A249" s="319"/>
      <c r="B249" s="319"/>
      <c r="C249" s="319"/>
      <c r="D249" s="319"/>
      <c r="E249" s="320"/>
      <c r="F249" s="319"/>
    </row>
    <row r="250" spans="1:6" x14ac:dyDescent="0.35">
      <c r="A250" s="319"/>
      <c r="B250" s="319"/>
      <c r="C250" s="319"/>
      <c r="D250" s="319"/>
      <c r="E250" s="320"/>
      <c r="F250" s="319"/>
    </row>
    <row r="251" spans="1:6" x14ac:dyDescent="0.35">
      <c r="A251" s="319"/>
      <c r="B251" s="319"/>
      <c r="C251" s="319"/>
      <c r="D251" s="319"/>
      <c r="E251" s="320"/>
      <c r="F251" s="319"/>
    </row>
    <row r="252" spans="1:6" x14ac:dyDescent="0.35">
      <c r="A252" s="319"/>
      <c r="B252" s="319"/>
      <c r="C252" s="319"/>
      <c r="D252" s="319"/>
      <c r="E252" s="320"/>
      <c r="F252" s="319"/>
    </row>
    <row r="253" spans="1:6" x14ac:dyDescent="0.35">
      <c r="A253" s="319"/>
      <c r="B253" s="319"/>
      <c r="C253" s="319"/>
      <c r="D253" s="319"/>
      <c r="E253" s="320"/>
      <c r="F253" s="319"/>
    </row>
    <row r="254" spans="1:6" x14ac:dyDescent="0.35">
      <c r="A254" s="319"/>
      <c r="B254" s="319"/>
      <c r="C254" s="319"/>
      <c r="D254" s="319"/>
      <c r="E254" s="320"/>
      <c r="F254" s="319"/>
    </row>
    <row r="255" spans="1:6" x14ac:dyDescent="0.35">
      <c r="A255" s="319"/>
      <c r="B255" s="319"/>
      <c r="C255" s="319"/>
      <c r="D255" s="319"/>
      <c r="E255" s="320"/>
      <c r="F255" s="319"/>
    </row>
    <row r="256" spans="1:6" x14ac:dyDescent="0.35">
      <c r="A256" s="319"/>
      <c r="B256" s="319"/>
      <c r="C256" s="319"/>
      <c r="D256" s="319"/>
      <c r="E256" s="320"/>
      <c r="F256" s="319"/>
    </row>
    <row r="257" spans="1:6" x14ac:dyDescent="0.35">
      <c r="A257" s="319"/>
      <c r="B257" s="319"/>
      <c r="C257" s="319"/>
      <c r="D257" s="319"/>
      <c r="E257" s="320"/>
      <c r="F257" s="319"/>
    </row>
    <row r="258" spans="1:6" x14ac:dyDescent="0.35">
      <c r="A258" s="319"/>
      <c r="B258" s="319"/>
      <c r="C258" s="319"/>
      <c r="D258" s="319"/>
      <c r="E258" s="320"/>
      <c r="F258" s="319"/>
    </row>
    <row r="259" spans="1:6" x14ac:dyDescent="0.35">
      <c r="A259" s="319"/>
      <c r="B259" s="319"/>
      <c r="C259" s="319"/>
      <c r="D259" s="319"/>
      <c r="E259" s="320"/>
      <c r="F259" s="319"/>
    </row>
    <row r="260" spans="1:6" x14ac:dyDescent="0.35">
      <c r="A260" s="319"/>
      <c r="B260" s="319"/>
      <c r="C260" s="319"/>
      <c r="D260" s="319"/>
      <c r="E260" s="320"/>
      <c r="F260" s="319"/>
    </row>
    <row r="261" spans="1:6" x14ac:dyDescent="0.35">
      <c r="A261" s="319"/>
      <c r="B261" s="319"/>
      <c r="C261" s="319"/>
      <c r="D261" s="319"/>
      <c r="E261" s="320"/>
      <c r="F261" s="319"/>
    </row>
    <row r="262" spans="1:6" x14ac:dyDescent="0.35">
      <c r="A262" s="319"/>
      <c r="B262" s="319"/>
      <c r="C262" s="319"/>
      <c r="D262" s="319"/>
      <c r="E262" s="320"/>
      <c r="F262" s="319"/>
    </row>
    <row r="263" spans="1:6" x14ac:dyDescent="0.35">
      <c r="A263" s="319"/>
      <c r="B263" s="319"/>
      <c r="C263" s="319"/>
      <c r="D263" s="319"/>
      <c r="E263" s="320"/>
      <c r="F263" s="319"/>
    </row>
    <row r="264" spans="1:6" x14ac:dyDescent="0.35">
      <c r="A264" s="319"/>
      <c r="B264" s="319"/>
      <c r="C264" s="319"/>
      <c r="D264" s="319"/>
      <c r="E264" s="320"/>
      <c r="F264" s="319"/>
    </row>
    <row r="265" spans="1:6" x14ac:dyDescent="0.35">
      <c r="A265" s="319"/>
      <c r="B265" s="319"/>
      <c r="C265" s="319"/>
      <c r="D265" s="319"/>
      <c r="E265" s="320"/>
      <c r="F265" s="319"/>
    </row>
    <row r="266" spans="1:6" x14ac:dyDescent="0.35">
      <c r="A266" s="319"/>
      <c r="B266" s="319"/>
      <c r="C266" s="319"/>
      <c r="D266" s="319"/>
      <c r="E266" s="320"/>
      <c r="F266" s="319"/>
    </row>
    <row r="267" spans="1:6" x14ac:dyDescent="0.35">
      <c r="A267" s="319"/>
      <c r="B267" s="319"/>
      <c r="C267" s="319"/>
      <c r="D267" s="319"/>
      <c r="E267" s="320"/>
      <c r="F267" s="319"/>
    </row>
    <row r="268" spans="1:6" x14ac:dyDescent="0.35">
      <c r="A268" s="319"/>
      <c r="B268" s="319"/>
      <c r="C268" s="319"/>
      <c r="D268" s="319"/>
      <c r="E268" s="320"/>
      <c r="F268" s="319"/>
    </row>
    <row r="269" spans="1:6" x14ac:dyDescent="0.35">
      <c r="A269" s="319"/>
      <c r="B269" s="319"/>
      <c r="C269" s="319"/>
      <c r="D269" s="319"/>
      <c r="E269" s="320"/>
      <c r="F269" s="319"/>
    </row>
    <row r="270" spans="1:6" x14ac:dyDescent="0.35">
      <c r="A270" s="319"/>
      <c r="B270" s="319"/>
      <c r="C270" s="319"/>
      <c r="D270" s="319"/>
      <c r="E270" s="320"/>
      <c r="F270" s="319"/>
    </row>
    <row r="271" spans="1:6" x14ac:dyDescent="0.35">
      <c r="A271" s="319"/>
      <c r="B271" s="319"/>
      <c r="C271" s="319"/>
      <c r="D271" s="319"/>
      <c r="E271" s="320"/>
      <c r="F271" s="319"/>
    </row>
    <row r="272" spans="1:6" x14ac:dyDescent="0.35">
      <c r="A272" s="319"/>
      <c r="B272" s="319"/>
      <c r="C272" s="319"/>
      <c r="D272" s="319"/>
      <c r="E272" s="320"/>
      <c r="F272" s="319"/>
    </row>
    <row r="273" spans="1:6" x14ac:dyDescent="0.35">
      <c r="A273" s="319"/>
      <c r="B273" s="319"/>
      <c r="C273" s="319"/>
      <c r="D273" s="319"/>
      <c r="E273" s="320"/>
      <c r="F273" s="319"/>
    </row>
    <row r="274" spans="1:6" x14ac:dyDescent="0.35">
      <c r="A274" s="319"/>
      <c r="B274" s="319"/>
      <c r="C274" s="319"/>
      <c r="D274" s="319"/>
      <c r="E274" s="320"/>
      <c r="F274" s="319"/>
    </row>
    <row r="275" spans="1:6" x14ac:dyDescent="0.35">
      <c r="A275" s="319"/>
      <c r="B275" s="319"/>
      <c r="C275" s="319"/>
      <c r="D275" s="319"/>
      <c r="E275" s="320"/>
      <c r="F275" s="319"/>
    </row>
    <row r="276" spans="1:6" x14ac:dyDescent="0.35">
      <c r="A276" s="319"/>
      <c r="B276" s="319"/>
      <c r="C276" s="319"/>
      <c r="D276" s="319"/>
      <c r="E276" s="320"/>
      <c r="F276" s="319"/>
    </row>
    <row r="277" spans="1:6" x14ac:dyDescent="0.35">
      <c r="A277" s="319"/>
      <c r="B277" s="319"/>
      <c r="C277" s="319"/>
      <c r="D277" s="319"/>
      <c r="E277" s="320"/>
      <c r="F277" s="319"/>
    </row>
    <row r="278" spans="1:6" x14ac:dyDescent="0.35">
      <c r="A278" s="319"/>
      <c r="B278" s="319"/>
      <c r="C278" s="319"/>
      <c r="D278" s="319"/>
      <c r="E278" s="320"/>
      <c r="F278" s="319"/>
    </row>
    <row r="279" spans="1:6" x14ac:dyDescent="0.35">
      <c r="A279" s="319"/>
      <c r="B279" s="319"/>
      <c r="C279" s="319"/>
      <c r="D279" s="319"/>
      <c r="E279" s="320"/>
      <c r="F279" s="319"/>
    </row>
    <row r="280" spans="1:6" x14ac:dyDescent="0.35">
      <c r="A280" s="319"/>
      <c r="B280" s="319"/>
      <c r="C280" s="319"/>
      <c r="D280" s="319"/>
      <c r="E280" s="320"/>
      <c r="F280" s="319"/>
    </row>
    <row r="281" spans="1:6" x14ac:dyDescent="0.35">
      <c r="A281" s="319"/>
      <c r="B281" s="319"/>
      <c r="C281" s="319"/>
      <c r="D281" s="319"/>
      <c r="E281" s="320"/>
      <c r="F281" s="319"/>
    </row>
    <row r="282" spans="1:6" x14ac:dyDescent="0.35">
      <c r="A282" s="319"/>
      <c r="B282" s="319"/>
      <c r="C282" s="319"/>
      <c r="D282" s="319"/>
      <c r="E282" s="320"/>
      <c r="F282" s="319"/>
    </row>
    <row r="283" spans="1:6" x14ac:dyDescent="0.35">
      <c r="A283" s="319"/>
      <c r="B283" s="319"/>
      <c r="C283" s="319"/>
      <c r="D283" s="319"/>
      <c r="E283" s="320"/>
      <c r="F283" s="319"/>
    </row>
    <row r="284" spans="1:6" x14ac:dyDescent="0.35">
      <c r="A284" s="319"/>
      <c r="B284" s="319"/>
      <c r="C284" s="319"/>
      <c r="D284" s="319"/>
      <c r="E284" s="320"/>
      <c r="F284" s="319"/>
    </row>
    <row r="285" spans="1:6" x14ac:dyDescent="0.35">
      <c r="A285" s="319"/>
      <c r="B285" s="319"/>
      <c r="C285" s="319"/>
      <c r="D285" s="319"/>
      <c r="E285" s="320"/>
      <c r="F285" s="319"/>
    </row>
    <row r="286" spans="1:6" x14ac:dyDescent="0.35">
      <c r="A286" s="319"/>
      <c r="B286" s="319"/>
      <c r="C286" s="319"/>
      <c r="D286" s="319"/>
      <c r="E286" s="320"/>
      <c r="F286" s="319"/>
    </row>
    <row r="287" spans="1:6" x14ac:dyDescent="0.35">
      <c r="A287" s="319"/>
      <c r="B287" s="319"/>
      <c r="C287" s="319"/>
      <c r="D287" s="319"/>
      <c r="E287" s="320"/>
      <c r="F287" s="319"/>
    </row>
    <row r="288" spans="1:6" x14ac:dyDescent="0.35">
      <c r="A288" s="319"/>
      <c r="B288" s="319"/>
      <c r="C288" s="319"/>
      <c r="D288" s="319"/>
      <c r="E288" s="320"/>
      <c r="F288" s="319"/>
    </row>
    <row r="289" spans="1:6" x14ac:dyDescent="0.35">
      <c r="A289" s="319"/>
      <c r="B289" s="319"/>
      <c r="C289" s="319"/>
      <c r="D289" s="319"/>
      <c r="E289" s="320"/>
      <c r="F289" s="319"/>
    </row>
    <row r="290" spans="1:6" x14ac:dyDescent="0.35">
      <c r="A290" s="319"/>
      <c r="B290" s="319"/>
      <c r="C290" s="319"/>
      <c r="D290" s="319"/>
      <c r="E290" s="320"/>
      <c r="F290" s="319"/>
    </row>
    <row r="291" spans="1:6" x14ac:dyDescent="0.35">
      <c r="A291" s="319"/>
      <c r="B291" s="319"/>
      <c r="C291" s="319"/>
      <c r="D291" s="319"/>
      <c r="E291" s="320"/>
      <c r="F291" s="319"/>
    </row>
    <row r="292" spans="1:6" x14ac:dyDescent="0.35">
      <c r="A292" s="319"/>
      <c r="B292" s="319"/>
      <c r="C292" s="319"/>
      <c r="D292" s="319"/>
      <c r="E292" s="320"/>
      <c r="F292" s="319"/>
    </row>
    <row r="293" spans="1:6" x14ac:dyDescent="0.35">
      <c r="A293" s="319"/>
      <c r="B293" s="319"/>
      <c r="C293" s="319"/>
      <c r="D293" s="319"/>
      <c r="E293" s="320"/>
      <c r="F293" s="319"/>
    </row>
    <row r="294" spans="1:6" x14ac:dyDescent="0.35">
      <c r="A294" s="319"/>
      <c r="B294" s="319"/>
      <c r="C294" s="319"/>
      <c r="D294" s="319"/>
      <c r="E294" s="320"/>
      <c r="F294" s="319"/>
    </row>
    <row r="295" spans="1:6" x14ac:dyDescent="0.35">
      <c r="A295" s="319"/>
      <c r="B295" s="319"/>
      <c r="C295" s="319"/>
      <c r="D295" s="319"/>
      <c r="E295" s="320"/>
      <c r="F295" s="319"/>
    </row>
    <row r="296" spans="1:6" x14ac:dyDescent="0.35">
      <c r="A296" s="319"/>
      <c r="B296" s="319"/>
      <c r="C296" s="319"/>
      <c r="D296" s="319"/>
      <c r="E296" s="320"/>
      <c r="F296" s="319"/>
    </row>
    <row r="297" spans="1:6" x14ac:dyDescent="0.35">
      <c r="A297" s="319"/>
      <c r="B297" s="319"/>
      <c r="C297" s="319"/>
      <c r="D297" s="319"/>
      <c r="E297" s="320"/>
      <c r="F297" s="319"/>
    </row>
    <row r="298" spans="1:6" x14ac:dyDescent="0.35">
      <c r="A298" s="319"/>
      <c r="B298" s="319"/>
      <c r="C298" s="319"/>
      <c r="D298" s="319"/>
      <c r="E298" s="320"/>
      <c r="F298" s="319"/>
    </row>
    <row r="299" spans="1:6" x14ac:dyDescent="0.35">
      <c r="A299" s="319"/>
      <c r="B299" s="319"/>
      <c r="C299" s="319"/>
      <c r="D299" s="319"/>
      <c r="E299" s="320"/>
      <c r="F299" s="319"/>
    </row>
    <row r="300" spans="1:6" x14ac:dyDescent="0.35">
      <c r="A300" s="319"/>
      <c r="B300" s="319"/>
      <c r="C300" s="319"/>
      <c r="D300" s="319"/>
      <c r="E300" s="320"/>
      <c r="F300" s="319"/>
    </row>
    <row r="301" spans="1:6" x14ac:dyDescent="0.35">
      <c r="A301" s="319"/>
      <c r="B301" s="319"/>
      <c r="C301" s="319"/>
      <c r="D301" s="319"/>
      <c r="E301" s="320"/>
      <c r="F301" s="319"/>
    </row>
    <row r="302" spans="1:6" x14ac:dyDescent="0.35">
      <c r="A302" s="319"/>
      <c r="B302" s="319"/>
      <c r="C302" s="319"/>
      <c r="D302" s="319"/>
      <c r="E302" s="320"/>
      <c r="F302" s="319"/>
    </row>
    <row r="303" spans="1:6" x14ac:dyDescent="0.35">
      <c r="A303" s="319"/>
      <c r="B303" s="319"/>
      <c r="C303" s="319"/>
      <c r="D303" s="319"/>
      <c r="E303" s="320"/>
      <c r="F303" s="319"/>
    </row>
    <row r="304" spans="1:6" x14ac:dyDescent="0.35">
      <c r="A304" s="319"/>
      <c r="B304" s="319"/>
      <c r="C304" s="319"/>
      <c r="D304" s="319"/>
      <c r="E304" s="320"/>
      <c r="F304" s="319"/>
    </row>
    <row r="305" spans="1:6" x14ac:dyDescent="0.35">
      <c r="A305" s="319"/>
      <c r="B305" s="319"/>
      <c r="C305" s="319"/>
      <c r="D305" s="319"/>
      <c r="E305" s="320"/>
      <c r="F305" s="319"/>
    </row>
    <row r="306" spans="1:6" x14ac:dyDescent="0.35">
      <c r="A306" s="319"/>
      <c r="B306" s="319"/>
      <c r="C306" s="319"/>
      <c r="D306" s="319"/>
      <c r="E306" s="320"/>
      <c r="F306" s="319"/>
    </row>
    <row r="307" spans="1:6" x14ac:dyDescent="0.35">
      <c r="A307" s="319"/>
      <c r="B307" s="319"/>
      <c r="C307" s="319"/>
      <c r="D307" s="319"/>
      <c r="E307" s="320"/>
      <c r="F307" s="319"/>
    </row>
    <row r="308" spans="1:6" x14ac:dyDescent="0.35">
      <c r="A308" s="319"/>
      <c r="B308" s="319"/>
      <c r="C308" s="319"/>
      <c r="D308" s="319"/>
      <c r="E308" s="320"/>
      <c r="F308" s="319"/>
    </row>
    <row r="309" spans="1:6" x14ac:dyDescent="0.35">
      <c r="A309" s="319"/>
      <c r="B309" s="319"/>
      <c r="C309" s="319"/>
      <c r="D309" s="319"/>
      <c r="E309" s="320"/>
      <c r="F309" s="319"/>
    </row>
    <row r="310" spans="1:6" x14ac:dyDescent="0.35">
      <c r="A310" s="319"/>
      <c r="B310" s="319"/>
      <c r="C310" s="319"/>
      <c r="D310" s="319"/>
      <c r="E310" s="320"/>
      <c r="F310" s="319"/>
    </row>
    <row r="311" spans="1:6" x14ac:dyDescent="0.35">
      <c r="A311" s="319"/>
      <c r="B311" s="319"/>
      <c r="C311" s="319"/>
      <c r="D311" s="319"/>
      <c r="E311" s="320"/>
      <c r="F311" s="319"/>
    </row>
    <row r="312" spans="1:6" x14ac:dyDescent="0.35">
      <c r="A312" s="319"/>
      <c r="B312" s="319"/>
      <c r="C312" s="319"/>
      <c r="D312" s="319"/>
      <c r="E312" s="320"/>
      <c r="F312" s="319"/>
    </row>
    <row r="313" spans="1:6" x14ac:dyDescent="0.35">
      <c r="A313" s="319"/>
      <c r="B313" s="319"/>
      <c r="C313" s="319"/>
      <c r="D313" s="319"/>
      <c r="E313" s="320"/>
      <c r="F313" s="319"/>
    </row>
    <row r="314" spans="1:6" x14ac:dyDescent="0.35">
      <c r="A314" s="319"/>
      <c r="B314" s="319"/>
      <c r="C314" s="319"/>
      <c r="D314" s="319"/>
      <c r="E314" s="320"/>
      <c r="F314" s="319"/>
    </row>
    <row r="315" spans="1:6" x14ac:dyDescent="0.35">
      <c r="A315" s="319"/>
      <c r="B315" s="319"/>
      <c r="C315" s="319"/>
      <c r="D315" s="319"/>
      <c r="E315" s="320"/>
      <c r="F315" s="319"/>
    </row>
    <row r="316" spans="1:6" x14ac:dyDescent="0.35">
      <c r="A316" s="319"/>
      <c r="B316" s="319"/>
      <c r="C316" s="319"/>
      <c r="D316" s="319"/>
      <c r="E316" s="320"/>
      <c r="F316" s="319"/>
    </row>
    <row r="317" spans="1:6" x14ac:dyDescent="0.35">
      <c r="A317" s="319"/>
      <c r="B317" s="319"/>
      <c r="C317" s="319"/>
      <c r="D317" s="319"/>
      <c r="E317" s="320"/>
      <c r="F317" s="319"/>
    </row>
    <row r="318" spans="1:6" x14ac:dyDescent="0.35">
      <c r="A318" s="319"/>
      <c r="B318" s="319"/>
      <c r="C318" s="319"/>
      <c r="D318" s="319"/>
      <c r="E318" s="320"/>
      <c r="F318" s="319"/>
    </row>
    <row r="319" spans="1:6" x14ac:dyDescent="0.35">
      <c r="A319" s="319"/>
      <c r="B319" s="319"/>
      <c r="C319" s="319"/>
      <c r="D319" s="319"/>
      <c r="E319" s="320"/>
      <c r="F319" s="319"/>
    </row>
    <row r="320" spans="1:6" x14ac:dyDescent="0.35">
      <c r="A320" s="319"/>
      <c r="B320" s="319"/>
      <c r="C320" s="319"/>
      <c r="D320" s="319"/>
      <c r="E320" s="320"/>
      <c r="F320" s="319"/>
    </row>
    <row r="321" spans="1:6" x14ac:dyDescent="0.35">
      <c r="A321" s="319"/>
      <c r="B321" s="319"/>
      <c r="C321" s="319"/>
      <c r="D321" s="319"/>
      <c r="E321" s="320"/>
      <c r="F321" s="319"/>
    </row>
    <row r="322" spans="1:6" x14ac:dyDescent="0.35">
      <c r="A322" s="319"/>
      <c r="B322" s="319"/>
      <c r="C322" s="319"/>
      <c r="D322" s="319"/>
      <c r="E322" s="320"/>
      <c r="F322" s="319"/>
    </row>
    <row r="323" spans="1:6" x14ac:dyDescent="0.35">
      <c r="A323" s="319"/>
      <c r="B323" s="319"/>
      <c r="C323" s="319"/>
      <c r="D323" s="319"/>
      <c r="E323" s="320"/>
      <c r="F323" s="319"/>
    </row>
    <row r="324" spans="1:6" x14ac:dyDescent="0.35">
      <c r="A324" s="319"/>
      <c r="B324" s="319"/>
      <c r="C324" s="319"/>
      <c r="D324" s="319"/>
      <c r="E324" s="320"/>
      <c r="F324" s="319"/>
    </row>
    <row r="325" spans="1:6" x14ac:dyDescent="0.35">
      <c r="A325" s="319"/>
      <c r="B325" s="319"/>
      <c r="C325" s="319"/>
      <c r="D325" s="319"/>
      <c r="E325" s="320"/>
      <c r="F325" s="319"/>
    </row>
    <row r="326" spans="1:6" x14ac:dyDescent="0.35">
      <c r="A326" s="319"/>
      <c r="B326" s="319"/>
      <c r="C326" s="319"/>
      <c r="D326" s="319"/>
      <c r="E326" s="320"/>
      <c r="F326" s="319"/>
    </row>
    <row r="327" spans="1:6" x14ac:dyDescent="0.35">
      <c r="A327" s="319"/>
      <c r="B327" s="319"/>
      <c r="C327" s="319"/>
      <c r="D327" s="319"/>
      <c r="E327" s="320"/>
      <c r="F327" s="319"/>
    </row>
    <row r="328" spans="1:6" x14ac:dyDescent="0.35">
      <c r="A328" s="319"/>
      <c r="B328" s="319"/>
      <c r="C328" s="319"/>
      <c r="D328" s="319"/>
      <c r="E328" s="320"/>
      <c r="F328" s="319"/>
    </row>
    <row r="329" spans="1:6" x14ac:dyDescent="0.35">
      <c r="A329" s="319"/>
      <c r="B329" s="319"/>
      <c r="C329" s="319"/>
      <c r="D329" s="319"/>
      <c r="E329" s="320"/>
      <c r="F329" s="319"/>
    </row>
    <row r="330" spans="1:6" x14ac:dyDescent="0.35">
      <c r="A330" s="319"/>
      <c r="B330" s="319"/>
      <c r="C330" s="319"/>
      <c r="D330" s="319"/>
      <c r="E330" s="320"/>
      <c r="F330" s="319"/>
    </row>
    <row r="331" spans="1:6" x14ac:dyDescent="0.35">
      <c r="A331" s="319"/>
      <c r="B331" s="319"/>
      <c r="C331" s="319"/>
      <c r="D331" s="319"/>
      <c r="E331" s="320"/>
      <c r="F331" s="319"/>
    </row>
    <row r="332" spans="1:6" x14ac:dyDescent="0.35">
      <c r="A332" s="319"/>
      <c r="B332" s="319"/>
      <c r="C332" s="319"/>
      <c r="D332" s="319"/>
      <c r="E332" s="320"/>
      <c r="F332" s="319"/>
    </row>
    <row r="333" spans="1:6" x14ac:dyDescent="0.35">
      <c r="A333" s="319"/>
      <c r="B333" s="319"/>
      <c r="C333" s="319"/>
      <c r="D333" s="319"/>
      <c r="E333" s="320"/>
      <c r="F333" s="319"/>
    </row>
    <row r="334" spans="1:6" x14ac:dyDescent="0.35">
      <c r="A334" s="319"/>
      <c r="B334" s="319"/>
      <c r="C334" s="319"/>
      <c r="D334" s="319"/>
      <c r="E334" s="320"/>
      <c r="F334" s="319"/>
    </row>
    <row r="335" spans="1:6" x14ac:dyDescent="0.35">
      <c r="A335" s="319"/>
      <c r="B335" s="319"/>
      <c r="C335" s="319"/>
      <c r="D335" s="319"/>
      <c r="E335" s="320"/>
      <c r="F335" s="319"/>
    </row>
    <row r="336" spans="1:6" x14ac:dyDescent="0.35">
      <c r="A336" s="319"/>
      <c r="B336" s="319"/>
      <c r="C336" s="319"/>
      <c r="D336" s="319"/>
      <c r="E336" s="320"/>
      <c r="F336" s="319"/>
    </row>
    <row r="337" spans="1:6" x14ac:dyDescent="0.35">
      <c r="A337" s="319"/>
      <c r="B337" s="319"/>
      <c r="C337" s="319"/>
      <c r="D337" s="319"/>
      <c r="E337" s="320"/>
      <c r="F337" s="319"/>
    </row>
    <row r="338" spans="1:6" x14ac:dyDescent="0.35">
      <c r="A338" s="319"/>
      <c r="B338" s="319"/>
      <c r="C338" s="319"/>
      <c r="D338" s="319"/>
      <c r="E338" s="320"/>
      <c r="F338" s="319"/>
    </row>
    <row r="339" spans="1:6" x14ac:dyDescent="0.35">
      <c r="A339" s="319"/>
      <c r="B339" s="319"/>
      <c r="C339" s="319"/>
      <c r="D339" s="319"/>
      <c r="E339" s="320"/>
      <c r="F339" s="319"/>
    </row>
    <row r="340" spans="1:6" x14ac:dyDescent="0.35">
      <c r="A340" s="319"/>
      <c r="B340" s="319"/>
      <c r="C340" s="319"/>
      <c r="D340" s="319"/>
      <c r="E340" s="320"/>
      <c r="F340" s="319"/>
    </row>
    <row r="341" spans="1:6" x14ac:dyDescent="0.35">
      <c r="A341" s="319"/>
      <c r="B341" s="319"/>
      <c r="C341" s="319"/>
      <c r="D341" s="319"/>
      <c r="E341" s="320"/>
      <c r="F341" s="319"/>
    </row>
    <row r="342" spans="1:6" x14ac:dyDescent="0.35">
      <c r="A342" s="319"/>
      <c r="B342" s="319"/>
      <c r="C342" s="319"/>
      <c r="D342" s="319"/>
      <c r="E342" s="320"/>
      <c r="F342" s="319"/>
    </row>
    <row r="343" spans="1:6" x14ac:dyDescent="0.35">
      <c r="A343" s="319"/>
      <c r="B343" s="319"/>
      <c r="C343" s="319"/>
      <c r="D343" s="319"/>
      <c r="E343" s="320"/>
      <c r="F343" s="319"/>
    </row>
    <row r="344" spans="1:6" x14ac:dyDescent="0.35">
      <c r="A344" s="319"/>
      <c r="B344" s="319"/>
      <c r="C344" s="319"/>
      <c r="D344" s="319"/>
      <c r="E344" s="320"/>
      <c r="F344" s="319"/>
    </row>
    <row r="345" spans="1:6" x14ac:dyDescent="0.35">
      <c r="A345" s="319"/>
      <c r="B345" s="319"/>
      <c r="C345" s="319"/>
      <c r="D345" s="319"/>
      <c r="E345" s="320"/>
      <c r="F345" s="319"/>
    </row>
    <row r="346" spans="1:6" x14ac:dyDescent="0.35">
      <c r="A346" s="319"/>
      <c r="B346" s="319"/>
      <c r="C346" s="319"/>
      <c r="D346" s="319"/>
      <c r="E346" s="320"/>
      <c r="F346" s="319"/>
    </row>
    <row r="347" spans="1:6" x14ac:dyDescent="0.35">
      <c r="A347" s="319"/>
      <c r="B347" s="319"/>
      <c r="C347" s="319"/>
      <c r="D347" s="319"/>
      <c r="E347" s="320"/>
      <c r="F347" s="319"/>
    </row>
    <row r="348" spans="1:6" x14ac:dyDescent="0.35">
      <c r="A348" s="319"/>
      <c r="B348" s="319"/>
      <c r="C348" s="319"/>
      <c r="D348" s="319"/>
      <c r="E348" s="320"/>
      <c r="F348" s="319"/>
    </row>
    <row r="349" spans="1:6" x14ac:dyDescent="0.35">
      <c r="A349" s="319"/>
      <c r="B349" s="319"/>
      <c r="C349" s="319"/>
      <c r="D349" s="319"/>
      <c r="E349" s="320"/>
      <c r="F349" s="319"/>
    </row>
    <row r="350" spans="1:6" x14ac:dyDescent="0.35">
      <c r="A350" s="319"/>
      <c r="B350" s="319"/>
      <c r="C350" s="319"/>
      <c r="D350" s="319"/>
      <c r="E350" s="320"/>
      <c r="F350" s="319"/>
    </row>
    <row r="351" spans="1:6" x14ac:dyDescent="0.35">
      <c r="A351" s="319"/>
      <c r="B351" s="319"/>
      <c r="C351" s="319"/>
      <c r="D351" s="319"/>
      <c r="E351" s="320"/>
      <c r="F351" s="319"/>
    </row>
    <row r="352" spans="1:6" x14ac:dyDescent="0.35">
      <c r="A352" s="319"/>
      <c r="B352" s="319"/>
      <c r="C352" s="319"/>
      <c r="D352" s="319"/>
      <c r="E352" s="320"/>
      <c r="F352" s="319"/>
    </row>
    <row r="353" spans="1:6" x14ac:dyDescent="0.35">
      <c r="A353" s="319"/>
      <c r="B353" s="319"/>
      <c r="C353" s="319"/>
      <c r="D353" s="319"/>
      <c r="E353" s="320"/>
      <c r="F353" s="319"/>
    </row>
    <row r="354" spans="1:6" x14ac:dyDescent="0.35">
      <c r="A354" s="319"/>
      <c r="B354" s="319"/>
      <c r="C354" s="319"/>
      <c r="D354" s="319"/>
      <c r="E354" s="320"/>
      <c r="F354" s="319"/>
    </row>
    <row r="355" spans="1:6" x14ac:dyDescent="0.35">
      <c r="A355" s="319"/>
      <c r="B355" s="319"/>
      <c r="C355" s="319"/>
      <c r="D355" s="319"/>
      <c r="E355" s="320"/>
      <c r="F355" s="319"/>
    </row>
    <row r="356" spans="1:6" x14ac:dyDescent="0.35">
      <c r="A356" s="319"/>
      <c r="B356" s="319"/>
      <c r="C356" s="319"/>
      <c r="D356" s="319"/>
      <c r="E356" s="320"/>
      <c r="F356" s="319"/>
    </row>
    <row r="357" spans="1:6" x14ac:dyDescent="0.35">
      <c r="A357" s="319"/>
      <c r="B357" s="319"/>
      <c r="C357" s="319"/>
      <c r="D357" s="319"/>
      <c r="E357" s="320"/>
      <c r="F357" s="319"/>
    </row>
    <row r="358" spans="1:6" x14ac:dyDescent="0.35">
      <c r="A358" s="319"/>
      <c r="B358" s="319"/>
      <c r="C358" s="319"/>
      <c r="D358" s="319"/>
      <c r="E358" s="320"/>
      <c r="F358" s="319"/>
    </row>
    <row r="359" spans="1:6" x14ac:dyDescent="0.35">
      <c r="A359" s="319"/>
      <c r="B359" s="319"/>
      <c r="C359" s="319"/>
      <c r="D359" s="319"/>
      <c r="E359" s="320"/>
      <c r="F359" s="319"/>
    </row>
    <row r="360" spans="1:6" x14ac:dyDescent="0.35">
      <c r="A360" s="319"/>
      <c r="B360" s="319"/>
      <c r="C360" s="319"/>
      <c r="D360" s="319"/>
      <c r="E360" s="320"/>
      <c r="F360" s="319"/>
    </row>
    <row r="361" spans="1:6" x14ac:dyDescent="0.35">
      <c r="A361" s="319"/>
      <c r="B361" s="319"/>
      <c r="C361" s="319"/>
      <c r="D361" s="319"/>
      <c r="E361" s="320"/>
      <c r="F361" s="319"/>
    </row>
    <row r="362" spans="1:6" x14ac:dyDescent="0.35">
      <c r="A362" s="319"/>
      <c r="B362" s="319"/>
      <c r="C362" s="319"/>
      <c r="D362" s="319"/>
      <c r="E362" s="320"/>
      <c r="F362" s="319"/>
    </row>
    <row r="363" spans="1:6" x14ac:dyDescent="0.35">
      <c r="A363" s="319"/>
      <c r="B363" s="319"/>
      <c r="C363" s="319"/>
      <c r="D363" s="319"/>
      <c r="E363" s="320"/>
      <c r="F363" s="319"/>
    </row>
    <row r="364" spans="1:6" x14ac:dyDescent="0.35">
      <c r="A364" s="319"/>
      <c r="B364" s="319"/>
      <c r="C364" s="319"/>
      <c r="D364" s="319"/>
      <c r="E364" s="320"/>
      <c r="F364" s="319"/>
    </row>
    <row r="365" spans="1:6" x14ac:dyDescent="0.35">
      <c r="A365" s="319"/>
      <c r="B365" s="319"/>
      <c r="C365" s="319"/>
      <c r="D365" s="319"/>
      <c r="E365" s="320"/>
      <c r="F365" s="319"/>
    </row>
    <row r="366" spans="1:6" x14ac:dyDescent="0.35">
      <c r="A366" s="319"/>
      <c r="B366" s="319"/>
      <c r="C366" s="319"/>
      <c r="D366" s="319"/>
      <c r="E366" s="320"/>
      <c r="F366" s="319"/>
    </row>
    <row r="367" spans="1:6" x14ac:dyDescent="0.35">
      <c r="A367" s="319"/>
      <c r="B367" s="319"/>
      <c r="C367" s="319"/>
      <c r="D367" s="319"/>
      <c r="E367" s="320"/>
      <c r="F367" s="319"/>
    </row>
    <row r="368" spans="1:6" x14ac:dyDescent="0.35">
      <c r="A368" s="319"/>
      <c r="B368" s="319"/>
      <c r="C368" s="319"/>
      <c r="D368" s="319"/>
      <c r="E368" s="320"/>
      <c r="F368" s="319"/>
    </row>
    <row r="369" spans="1:6" x14ac:dyDescent="0.35">
      <c r="A369" s="319"/>
      <c r="B369" s="319"/>
      <c r="C369" s="319"/>
      <c r="D369" s="319"/>
      <c r="E369" s="320"/>
      <c r="F369" s="319"/>
    </row>
    <row r="370" spans="1:6" x14ac:dyDescent="0.35">
      <c r="A370" s="319"/>
      <c r="B370" s="319"/>
      <c r="C370" s="319"/>
      <c r="D370" s="319"/>
      <c r="E370" s="320"/>
      <c r="F370" s="319"/>
    </row>
    <row r="371" spans="1:6" x14ac:dyDescent="0.35">
      <c r="A371" s="319"/>
      <c r="B371" s="319"/>
      <c r="C371" s="319"/>
      <c r="D371" s="319"/>
      <c r="E371" s="320"/>
      <c r="F371" s="319"/>
    </row>
    <row r="372" spans="1:6" x14ac:dyDescent="0.35">
      <c r="A372" s="319"/>
      <c r="B372" s="319"/>
      <c r="C372" s="319"/>
      <c r="D372" s="319"/>
      <c r="E372" s="320"/>
      <c r="F372" s="319"/>
    </row>
    <row r="373" spans="1:6" x14ac:dyDescent="0.35">
      <c r="A373" s="319"/>
      <c r="B373" s="319"/>
      <c r="C373" s="319"/>
      <c r="D373" s="319"/>
      <c r="E373" s="320"/>
      <c r="F373" s="319"/>
    </row>
    <row r="374" spans="1:6" x14ac:dyDescent="0.35">
      <c r="A374" s="319"/>
      <c r="B374" s="319"/>
      <c r="C374" s="319"/>
      <c r="D374" s="319"/>
      <c r="E374" s="320"/>
      <c r="F374" s="319"/>
    </row>
    <row r="375" spans="1:6" x14ac:dyDescent="0.35">
      <c r="A375" s="319"/>
      <c r="B375" s="319"/>
      <c r="C375" s="319"/>
      <c r="D375" s="319"/>
      <c r="E375" s="320"/>
      <c r="F375" s="319"/>
    </row>
    <row r="376" spans="1:6" x14ac:dyDescent="0.35">
      <c r="A376" s="319"/>
      <c r="B376" s="319"/>
      <c r="C376" s="319"/>
      <c r="D376" s="319"/>
      <c r="E376" s="320"/>
      <c r="F376" s="319"/>
    </row>
    <row r="377" spans="1:6" x14ac:dyDescent="0.35">
      <c r="A377" s="319"/>
      <c r="B377" s="319"/>
      <c r="C377" s="319"/>
      <c r="D377" s="319"/>
      <c r="E377" s="320"/>
      <c r="F377" s="319"/>
    </row>
    <row r="378" spans="1:6" x14ac:dyDescent="0.35">
      <c r="A378" s="319"/>
      <c r="B378" s="319"/>
      <c r="C378" s="319"/>
      <c r="D378" s="319"/>
      <c r="E378" s="320"/>
      <c r="F378" s="319"/>
    </row>
    <row r="379" spans="1:6" x14ac:dyDescent="0.35">
      <c r="A379" s="319"/>
      <c r="B379" s="319"/>
      <c r="C379" s="319"/>
      <c r="D379" s="319"/>
      <c r="E379" s="320"/>
      <c r="F379" s="319"/>
    </row>
    <row r="380" spans="1:6" x14ac:dyDescent="0.35">
      <c r="A380" s="319"/>
      <c r="B380" s="319"/>
      <c r="C380" s="319"/>
      <c r="D380" s="319"/>
      <c r="E380" s="320"/>
      <c r="F380" s="319"/>
    </row>
    <row r="381" spans="1:6" x14ac:dyDescent="0.35">
      <c r="A381" s="319"/>
      <c r="B381" s="319"/>
      <c r="C381" s="319"/>
      <c r="D381" s="319"/>
      <c r="E381" s="320"/>
      <c r="F381" s="319"/>
    </row>
    <row r="382" spans="1:6" x14ac:dyDescent="0.35">
      <c r="A382" s="319"/>
      <c r="B382" s="319"/>
      <c r="C382" s="319"/>
      <c r="D382" s="319"/>
      <c r="E382" s="320"/>
      <c r="F382" s="319"/>
    </row>
    <row r="383" spans="1:6" x14ac:dyDescent="0.35">
      <c r="A383" s="319"/>
      <c r="B383" s="319"/>
      <c r="C383" s="319"/>
      <c r="D383" s="319"/>
      <c r="E383" s="320"/>
      <c r="F383" s="319"/>
    </row>
    <row r="384" spans="1:6" x14ac:dyDescent="0.35">
      <c r="A384" s="319"/>
      <c r="B384" s="319"/>
      <c r="C384" s="319"/>
      <c r="D384" s="319"/>
      <c r="E384" s="320"/>
      <c r="F384" s="319"/>
    </row>
    <row r="385" spans="1:6" x14ac:dyDescent="0.35">
      <c r="A385" s="319"/>
      <c r="B385" s="319"/>
      <c r="C385" s="319"/>
      <c r="D385" s="319"/>
      <c r="E385" s="320"/>
      <c r="F385" s="319"/>
    </row>
    <row r="386" spans="1:6" x14ac:dyDescent="0.35">
      <c r="A386" s="319"/>
      <c r="B386" s="319"/>
      <c r="C386" s="319"/>
      <c r="D386" s="319"/>
      <c r="E386" s="320"/>
      <c r="F386" s="319"/>
    </row>
    <row r="387" spans="1:6" x14ac:dyDescent="0.35">
      <c r="A387" s="319"/>
      <c r="B387" s="319"/>
      <c r="C387" s="319"/>
      <c r="D387" s="319"/>
      <c r="E387" s="320"/>
      <c r="F387" s="319"/>
    </row>
    <row r="388" spans="1:6" x14ac:dyDescent="0.35">
      <c r="A388" s="319"/>
      <c r="B388" s="319"/>
      <c r="C388" s="319"/>
      <c r="D388" s="319"/>
      <c r="E388" s="320"/>
      <c r="F388" s="319"/>
    </row>
    <row r="389" spans="1:6" x14ac:dyDescent="0.35">
      <c r="A389" s="319"/>
      <c r="B389" s="319"/>
      <c r="C389" s="319"/>
      <c r="D389" s="319"/>
      <c r="E389" s="320"/>
      <c r="F389" s="319"/>
    </row>
    <row r="390" spans="1:6" x14ac:dyDescent="0.35">
      <c r="A390" s="319"/>
      <c r="B390" s="319"/>
      <c r="C390" s="319"/>
      <c r="D390" s="319"/>
      <c r="E390" s="320"/>
      <c r="F390" s="319"/>
    </row>
    <row r="391" spans="1:6" x14ac:dyDescent="0.35">
      <c r="A391" s="319"/>
      <c r="B391" s="319"/>
      <c r="C391" s="319"/>
      <c r="D391" s="319"/>
      <c r="E391" s="320"/>
      <c r="F391" s="319"/>
    </row>
    <row r="392" spans="1:6" x14ac:dyDescent="0.35">
      <c r="A392" s="319"/>
      <c r="B392" s="319"/>
      <c r="C392" s="319"/>
      <c r="D392" s="319"/>
      <c r="E392" s="320"/>
      <c r="F392" s="319"/>
    </row>
    <row r="393" spans="1:6" x14ac:dyDescent="0.35">
      <c r="A393" s="319"/>
      <c r="B393" s="319"/>
      <c r="C393" s="319"/>
      <c r="D393" s="319"/>
      <c r="E393" s="320"/>
      <c r="F393" s="319"/>
    </row>
    <row r="394" spans="1:6" x14ac:dyDescent="0.35">
      <c r="A394" s="319"/>
      <c r="B394" s="319"/>
      <c r="C394" s="319"/>
      <c r="D394" s="319"/>
      <c r="E394" s="320"/>
      <c r="F394" s="319"/>
    </row>
    <row r="395" spans="1:6" x14ac:dyDescent="0.35">
      <c r="A395" s="319"/>
      <c r="B395" s="319"/>
      <c r="C395" s="319"/>
      <c r="D395" s="319"/>
      <c r="E395" s="320"/>
      <c r="F395" s="319"/>
    </row>
    <row r="396" spans="1:6" x14ac:dyDescent="0.35">
      <c r="A396" s="319"/>
      <c r="B396" s="319"/>
      <c r="C396" s="319"/>
      <c r="D396" s="319"/>
      <c r="E396" s="320"/>
      <c r="F396" s="319"/>
    </row>
    <row r="397" spans="1:6" x14ac:dyDescent="0.35">
      <c r="A397" s="319"/>
      <c r="B397" s="319"/>
      <c r="C397" s="319"/>
      <c r="D397" s="319"/>
      <c r="E397" s="320"/>
      <c r="F397" s="319"/>
    </row>
    <row r="398" spans="1:6" x14ac:dyDescent="0.35">
      <c r="A398" s="319"/>
      <c r="B398" s="319"/>
      <c r="C398" s="319"/>
      <c r="D398" s="319"/>
      <c r="E398" s="320"/>
      <c r="F398" s="319"/>
    </row>
    <row r="399" spans="1:6" x14ac:dyDescent="0.35">
      <c r="A399" s="319"/>
      <c r="B399" s="319"/>
      <c r="C399" s="319"/>
      <c r="D399" s="319"/>
      <c r="E399" s="320"/>
      <c r="F399" s="319"/>
    </row>
    <row r="400" spans="1:6" x14ac:dyDescent="0.35">
      <c r="A400" s="319"/>
      <c r="B400" s="319"/>
      <c r="C400" s="319"/>
      <c r="D400" s="319"/>
      <c r="E400" s="320"/>
      <c r="F400" s="319"/>
    </row>
    <row r="401" spans="1:6" x14ac:dyDescent="0.35">
      <c r="A401" s="319"/>
      <c r="B401" s="319"/>
      <c r="C401" s="319"/>
      <c r="D401" s="319"/>
      <c r="E401" s="320"/>
      <c r="F401" s="319"/>
    </row>
    <row r="402" spans="1:6" x14ac:dyDescent="0.35">
      <c r="A402" s="319"/>
      <c r="B402" s="319"/>
      <c r="C402" s="319"/>
      <c r="D402" s="319"/>
      <c r="E402" s="320"/>
      <c r="F402" s="319"/>
    </row>
    <row r="403" spans="1:6" x14ac:dyDescent="0.35">
      <c r="A403" s="319"/>
      <c r="B403" s="319"/>
      <c r="C403" s="319"/>
      <c r="D403" s="319"/>
      <c r="E403" s="320"/>
      <c r="F403" s="319"/>
    </row>
    <row r="404" spans="1:6" x14ac:dyDescent="0.35">
      <c r="A404" s="319"/>
      <c r="B404" s="319"/>
      <c r="C404" s="319"/>
      <c r="D404" s="319"/>
      <c r="E404" s="320"/>
      <c r="F404" s="319"/>
    </row>
    <row r="405" spans="1:6" x14ac:dyDescent="0.35">
      <c r="A405" s="319"/>
      <c r="B405" s="319"/>
      <c r="C405" s="319"/>
      <c r="D405" s="319"/>
      <c r="E405" s="320"/>
      <c r="F405" s="319"/>
    </row>
    <row r="406" spans="1:6" x14ac:dyDescent="0.35">
      <c r="A406" s="319"/>
      <c r="B406" s="319"/>
      <c r="C406" s="319"/>
      <c r="D406" s="319"/>
      <c r="E406" s="320"/>
      <c r="F406" s="319"/>
    </row>
    <row r="407" spans="1:6" x14ac:dyDescent="0.35">
      <c r="A407" s="319"/>
      <c r="B407" s="319"/>
      <c r="C407" s="319"/>
      <c r="D407" s="319"/>
      <c r="E407" s="320"/>
      <c r="F407" s="319"/>
    </row>
    <row r="408" spans="1:6" x14ac:dyDescent="0.35">
      <c r="A408" s="319"/>
      <c r="B408" s="319"/>
      <c r="C408" s="319"/>
      <c r="D408" s="319"/>
      <c r="E408" s="320"/>
      <c r="F408" s="319"/>
    </row>
    <row r="409" spans="1:6" x14ac:dyDescent="0.35">
      <c r="A409" s="319"/>
      <c r="B409" s="319"/>
      <c r="C409" s="319"/>
      <c r="D409" s="319"/>
      <c r="E409" s="320"/>
      <c r="F409" s="319"/>
    </row>
    <row r="410" spans="1:6" x14ac:dyDescent="0.35">
      <c r="A410" s="319"/>
      <c r="B410" s="319"/>
      <c r="C410" s="319"/>
      <c r="D410" s="319"/>
      <c r="E410" s="320"/>
      <c r="F410" s="319"/>
    </row>
    <row r="411" spans="1:6" x14ac:dyDescent="0.35">
      <c r="A411" s="319"/>
      <c r="B411" s="319"/>
      <c r="C411" s="319"/>
      <c r="D411" s="319"/>
      <c r="E411" s="320"/>
      <c r="F411" s="319"/>
    </row>
    <row r="412" spans="1:6" x14ac:dyDescent="0.35">
      <c r="A412" s="319"/>
      <c r="B412" s="319"/>
      <c r="C412" s="319"/>
      <c r="D412" s="319"/>
      <c r="E412" s="320"/>
      <c r="F412" s="319"/>
    </row>
    <row r="413" spans="1:6" x14ac:dyDescent="0.35">
      <c r="A413" s="319"/>
      <c r="B413" s="319"/>
      <c r="C413" s="319"/>
      <c r="D413" s="319"/>
      <c r="E413" s="320"/>
      <c r="F413" s="319"/>
    </row>
    <row r="414" spans="1:6" x14ac:dyDescent="0.35">
      <c r="A414" s="319"/>
      <c r="B414" s="319"/>
      <c r="C414" s="319"/>
      <c r="D414" s="319"/>
      <c r="E414" s="320"/>
      <c r="F414" s="319"/>
    </row>
    <row r="415" spans="1:6" x14ac:dyDescent="0.35">
      <c r="A415" s="319"/>
      <c r="B415" s="319"/>
      <c r="C415" s="319"/>
      <c r="D415" s="319"/>
      <c r="E415" s="320"/>
      <c r="F415" s="319"/>
    </row>
    <row r="416" spans="1:6" x14ac:dyDescent="0.35">
      <c r="A416" s="319"/>
      <c r="B416" s="319"/>
      <c r="C416" s="319"/>
      <c r="D416" s="319"/>
      <c r="E416" s="320"/>
      <c r="F416" s="319"/>
    </row>
    <row r="417" spans="1:6" x14ac:dyDescent="0.35">
      <c r="A417" s="319"/>
      <c r="B417" s="319"/>
      <c r="C417" s="319"/>
      <c r="D417" s="319"/>
      <c r="E417" s="320"/>
      <c r="F417" s="319"/>
    </row>
    <row r="418" spans="1:6" x14ac:dyDescent="0.35">
      <c r="A418" s="319"/>
      <c r="B418" s="319"/>
      <c r="C418" s="319"/>
      <c r="D418" s="319"/>
      <c r="E418" s="320"/>
      <c r="F418" s="319"/>
    </row>
    <row r="419" spans="1:6" x14ac:dyDescent="0.35">
      <c r="A419" s="319"/>
      <c r="B419" s="319"/>
      <c r="C419" s="319"/>
      <c r="D419" s="319"/>
      <c r="E419" s="320"/>
      <c r="F419" s="319"/>
    </row>
    <row r="420" spans="1:6" x14ac:dyDescent="0.35">
      <c r="A420" s="319"/>
      <c r="B420" s="319"/>
      <c r="C420" s="319"/>
      <c r="D420" s="319"/>
      <c r="E420" s="320"/>
      <c r="F420" s="319"/>
    </row>
    <row r="421" spans="1:6" x14ac:dyDescent="0.35">
      <c r="A421" s="319"/>
      <c r="B421" s="319"/>
      <c r="C421" s="319"/>
      <c r="D421" s="319"/>
      <c r="E421" s="320"/>
      <c r="F421" s="319"/>
    </row>
    <row r="422" spans="1:6" x14ac:dyDescent="0.35">
      <c r="A422" s="319"/>
      <c r="B422" s="319"/>
      <c r="C422" s="319"/>
      <c r="D422" s="319"/>
      <c r="E422" s="320"/>
      <c r="F422" s="319"/>
    </row>
    <row r="423" spans="1:6" x14ac:dyDescent="0.35">
      <c r="A423" s="319"/>
      <c r="B423" s="319"/>
      <c r="C423" s="319"/>
      <c r="D423" s="319"/>
      <c r="E423" s="320"/>
      <c r="F423" s="319"/>
    </row>
    <row r="424" spans="1:6" x14ac:dyDescent="0.35">
      <c r="A424" s="319"/>
      <c r="B424" s="319"/>
      <c r="C424" s="319"/>
      <c r="D424" s="319"/>
      <c r="E424" s="320"/>
      <c r="F424" s="319"/>
    </row>
    <row r="425" spans="1:6" x14ac:dyDescent="0.35">
      <c r="A425" s="319"/>
      <c r="B425" s="319"/>
      <c r="C425" s="319"/>
      <c r="D425" s="319"/>
      <c r="E425" s="320"/>
      <c r="F425" s="319"/>
    </row>
    <row r="426" spans="1:6" x14ac:dyDescent="0.35">
      <c r="A426" s="319"/>
      <c r="B426" s="319"/>
      <c r="C426" s="319"/>
      <c r="D426" s="319"/>
      <c r="E426" s="320"/>
      <c r="F426" s="319"/>
    </row>
    <row r="427" spans="1:6" x14ac:dyDescent="0.35">
      <c r="A427" s="319"/>
      <c r="B427" s="319"/>
      <c r="C427" s="319"/>
      <c r="D427" s="319"/>
      <c r="E427" s="320"/>
      <c r="F427" s="319"/>
    </row>
    <row r="428" spans="1:6" x14ac:dyDescent="0.35">
      <c r="A428" s="319"/>
      <c r="B428" s="319"/>
      <c r="C428" s="319"/>
      <c r="D428" s="319"/>
      <c r="E428" s="320"/>
      <c r="F428" s="319"/>
    </row>
    <row r="429" spans="1:6" x14ac:dyDescent="0.35">
      <c r="A429" s="319"/>
      <c r="B429" s="319"/>
      <c r="C429" s="319"/>
      <c r="D429" s="319"/>
      <c r="E429" s="320"/>
      <c r="F429" s="319"/>
    </row>
    <row r="430" spans="1:6" x14ac:dyDescent="0.35">
      <c r="A430" s="319"/>
      <c r="B430" s="319"/>
      <c r="C430" s="319"/>
      <c r="D430" s="319"/>
      <c r="E430" s="320"/>
      <c r="F430" s="319"/>
    </row>
    <row r="431" spans="1:6" x14ac:dyDescent="0.35">
      <c r="A431" s="319"/>
      <c r="B431" s="319"/>
      <c r="C431" s="319"/>
      <c r="D431" s="319"/>
      <c r="E431" s="320"/>
      <c r="F431" s="319"/>
    </row>
    <row r="432" spans="1:6" x14ac:dyDescent="0.35">
      <c r="A432" s="319"/>
      <c r="B432" s="319"/>
      <c r="C432" s="319"/>
      <c r="D432" s="319"/>
      <c r="E432" s="320"/>
      <c r="F432" s="319"/>
    </row>
    <row r="433" spans="1:6" x14ac:dyDescent="0.35">
      <c r="A433" s="319"/>
      <c r="B433" s="319"/>
      <c r="C433" s="319"/>
      <c r="D433" s="319"/>
      <c r="E433" s="320"/>
      <c r="F433" s="319"/>
    </row>
    <row r="434" spans="1:6" x14ac:dyDescent="0.35">
      <c r="A434" s="319"/>
      <c r="B434" s="319"/>
      <c r="C434" s="319"/>
      <c r="D434" s="319"/>
      <c r="E434" s="320"/>
      <c r="F434" s="319"/>
    </row>
    <row r="435" spans="1:6" x14ac:dyDescent="0.35">
      <c r="A435" s="319"/>
      <c r="B435" s="319"/>
      <c r="C435" s="319"/>
      <c r="D435" s="319"/>
      <c r="E435" s="320"/>
      <c r="F435" s="319"/>
    </row>
    <row r="436" spans="1:6" x14ac:dyDescent="0.35">
      <c r="A436" s="319"/>
      <c r="B436" s="319"/>
      <c r="C436" s="319"/>
      <c r="D436" s="319"/>
      <c r="E436" s="320"/>
      <c r="F436" s="319"/>
    </row>
    <row r="437" spans="1:6" x14ac:dyDescent="0.35">
      <c r="A437" s="319"/>
      <c r="B437" s="319"/>
      <c r="C437" s="319"/>
      <c r="D437" s="319"/>
      <c r="E437" s="320"/>
      <c r="F437" s="319"/>
    </row>
    <row r="438" spans="1:6" x14ac:dyDescent="0.35">
      <c r="A438" s="319"/>
      <c r="B438" s="319"/>
      <c r="C438" s="319"/>
      <c r="D438" s="319"/>
      <c r="E438" s="320"/>
      <c r="F438" s="319"/>
    </row>
    <row r="439" spans="1:6" x14ac:dyDescent="0.35">
      <c r="A439" s="319"/>
      <c r="B439" s="319"/>
      <c r="C439" s="319"/>
      <c r="D439" s="319"/>
      <c r="E439" s="320"/>
      <c r="F439" s="319"/>
    </row>
    <row r="440" spans="1:6" x14ac:dyDescent="0.35">
      <c r="A440" s="319"/>
      <c r="B440" s="319"/>
      <c r="C440" s="319"/>
      <c r="D440" s="319"/>
      <c r="E440" s="320"/>
      <c r="F440" s="319"/>
    </row>
    <row r="441" spans="1:6" x14ac:dyDescent="0.35">
      <c r="A441" s="319"/>
      <c r="B441" s="319"/>
      <c r="C441" s="319"/>
      <c r="D441" s="319"/>
      <c r="E441" s="320"/>
      <c r="F441" s="319"/>
    </row>
    <row r="442" spans="1:6" x14ac:dyDescent="0.35">
      <c r="A442" s="319"/>
      <c r="B442" s="319"/>
      <c r="C442" s="319"/>
      <c r="D442" s="319"/>
      <c r="E442" s="320"/>
      <c r="F442" s="319"/>
    </row>
    <row r="443" spans="1:6" x14ac:dyDescent="0.35">
      <c r="A443" s="319"/>
      <c r="B443" s="319"/>
      <c r="C443" s="319"/>
      <c r="D443" s="319"/>
      <c r="E443" s="320"/>
      <c r="F443" s="319"/>
    </row>
    <row r="444" spans="1:6" x14ac:dyDescent="0.35">
      <c r="A444" s="319"/>
      <c r="B444" s="319"/>
      <c r="C444" s="319"/>
      <c r="D444" s="319"/>
      <c r="E444" s="320"/>
      <c r="F444" s="319"/>
    </row>
    <row r="445" spans="1:6" x14ac:dyDescent="0.35">
      <c r="A445" s="319"/>
      <c r="B445" s="319"/>
      <c r="C445" s="319"/>
      <c r="D445" s="319"/>
      <c r="E445" s="320"/>
      <c r="F445" s="319"/>
    </row>
    <row r="446" spans="1:6" x14ac:dyDescent="0.35">
      <c r="A446" s="319"/>
      <c r="B446" s="319"/>
      <c r="C446" s="319"/>
      <c r="D446" s="319"/>
      <c r="E446" s="320"/>
      <c r="F446" s="319"/>
    </row>
    <row r="447" spans="1:6" x14ac:dyDescent="0.35">
      <c r="A447" s="319"/>
      <c r="B447" s="319"/>
      <c r="C447" s="319"/>
      <c r="D447" s="319"/>
      <c r="E447" s="320"/>
      <c r="F447" s="319"/>
    </row>
    <row r="448" spans="1:6" x14ac:dyDescent="0.35">
      <c r="A448" s="319"/>
      <c r="B448" s="319"/>
      <c r="C448" s="319"/>
      <c r="D448" s="319"/>
      <c r="E448" s="320"/>
      <c r="F448" s="319"/>
    </row>
    <row r="449" spans="1:6" x14ac:dyDescent="0.35">
      <c r="A449" s="319"/>
      <c r="B449" s="319"/>
      <c r="C449" s="319"/>
      <c r="D449" s="319"/>
      <c r="E449" s="320"/>
      <c r="F449" s="319"/>
    </row>
    <row r="450" spans="1:6" x14ac:dyDescent="0.35">
      <c r="A450" s="319"/>
      <c r="B450" s="319"/>
      <c r="C450" s="319"/>
      <c r="D450" s="319"/>
      <c r="E450" s="320"/>
      <c r="F450" s="319"/>
    </row>
    <row r="451" spans="1:6" x14ac:dyDescent="0.35">
      <c r="A451" s="319"/>
      <c r="B451" s="319"/>
      <c r="C451" s="319"/>
      <c r="D451" s="319"/>
      <c r="E451" s="320"/>
      <c r="F451" s="319"/>
    </row>
    <row r="452" spans="1:6" x14ac:dyDescent="0.35">
      <c r="A452" s="319"/>
      <c r="B452" s="319"/>
      <c r="C452" s="319"/>
      <c r="D452" s="319"/>
      <c r="E452" s="320"/>
      <c r="F452" s="319"/>
    </row>
    <row r="453" spans="1:6" x14ac:dyDescent="0.35">
      <c r="A453" s="319"/>
      <c r="B453" s="319"/>
      <c r="C453" s="319"/>
      <c r="D453" s="319"/>
      <c r="E453" s="320"/>
      <c r="F453" s="319"/>
    </row>
    <row r="454" spans="1:6" x14ac:dyDescent="0.35">
      <c r="A454" s="319"/>
      <c r="B454" s="319"/>
      <c r="C454" s="319"/>
      <c r="D454" s="319"/>
      <c r="E454" s="320"/>
      <c r="F454" s="319"/>
    </row>
    <row r="455" spans="1:6" x14ac:dyDescent="0.35">
      <c r="A455" s="319"/>
      <c r="B455" s="319"/>
      <c r="C455" s="319"/>
      <c r="D455" s="319"/>
      <c r="E455" s="320"/>
      <c r="F455" s="319"/>
    </row>
    <row r="456" spans="1:6" x14ac:dyDescent="0.35">
      <c r="A456" s="319"/>
      <c r="B456" s="319"/>
      <c r="C456" s="319"/>
      <c r="D456" s="319"/>
      <c r="E456" s="320"/>
      <c r="F456" s="319"/>
    </row>
    <row r="457" spans="1:6" x14ac:dyDescent="0.35">
      <c r="A457" s="319"/>
      <c r="B457" s="319"/>
      <c r="C457" s="319"/>
      <c r="D457" s="319"/>
      <c r="E457" s="320"/>
      <c r="F457" s="319"/>
    </row>
    <row r="458" spans="1:6" x14ac:dyDescent="0.35">
      <c r="A458" s="319"/>
      <c r="B458" s="319"/>
      <c r="C458" s="319"/>
      <c r="D458" s="319"/>
      <c r="E458" s="320"/>
      <c r="F458" s="319"/>
    </row>
    <row r="459" spans="1:6" x14ac:dyDescent="0.35">
      <c r="A459" s="319"/>
      <c r="B459" s="319"/>
      <c r="C459" s="319"/>
      <c r="D459" s="319"/>
      <c r="E459" s="320"/>
      <c r="F459" s="319"/>
    </row>
    <row r="460" spans="1:6" x14ac:dyDescent="0.35">
      <c r="A460" s="319"/>
      <c r="B460" s="319"/>
      <c r="C460" s="319"/>
      <c r="D460" s="319"/>
      <c r="E460" s="320"/>
      <c r="F460" s="319"/>
    </row>
    <row r="461" spans="1:6" x14ac:dyDescent="0.35">
      <c r="A461" s="319"/>
      <c r="B461" s="319"/>
      <c r="C461" s="319"/>
      <c r="D461" s="319"/>
      <c r="E461" s="320"/>
      <c r="F461" s="319"/>
    </row>
    <row r="462" spans="1:6" x14ac:dyDescent="0.35">
      <c r="A462" s="319"/>
      <c r="B462" s="319"/>
      <c r="C462" s="319"/>
      <c r="D462" s="319"/>
      <c r="E462" s="320"/>
      <c r="F462" s="319"/>
    </row>
    <row r="463" spans="1:6" x14ac:dyDescent="0.35">
      <c r="A463" s="319"/>
      <c r="B463" s="319"/>
      <c r="C463" s="319"/>
      <c r="D463" s="319"/>
      <c r="E463" s="320"/>
      <c r="F463" s="319"/>
    </row>
    <row r="464" spans="1:6" x14ac:dyDescent="0.35">
      <c r="A464" s="319"/>
      <c r="B464" s="319"/>
      <c r="C464" s="319"/>
      <c r="D464" s="319"/>
      <c r="E464" s="320"/>
      <c r="F464" s="319"/>
    </row>
    <row r="465" spans="1:6" x14ac:dyDescent="0.35">
      <c r="A465" s="319"/>
      <c r="B465" s="319"/>
      <c r="C465" s="319"/>
      <c r="D465" s="319"/>
      <c r="E465" s="320"/>
      <c r="F465" s="319"/>
    </row>
    <row r="466" spans="1:6" x14ac:dyDescent="0.35">
      <c r="A466" s="319"/>
      <c r="B466" s="319"/>
      <c r="C466" s="319"/>
      <c r="D466" s="319"/>
      <c r="E466" s="320"/>
      <c r="F466" s="319"/>
    </row>
    <row r="467" spans="1:6" x14ac:dyDescent="0.35">
      <c r="A467" s="319"/>
      <c r="B467" s="319"/>
      <c r="C467" s="319"/>
      <c r="D467" s="319"/>
      <c r="E467" s="320"/>
      <c r="F467" s="319"/>
    </row>
    <row r="468" spans="1:6" x14ac:dyDescent="0.35">
      <c r="A468" s="319"/>
      <c r="B468" s="319"/>
      <c r="C468" s="319"/>
      <c r="D468" s="319"/>
      <c r="E468" s="320"/>
      <c r="F468" s="319"/>
    </row>
    <row r="469" spans="1:6" x14ac:dyDescent="0.35">
      <c r="A469" s="319"/>
      <c r="B469" s="319"/>
      <c r="C469" s="319"/>
      <c r="D469" s="319"/>
      <c r="E469" s="320"/>
      <c r="F469" s="319"/>
    </row>
    <row r="470" spans="1:6" x14ac:dyDescent="0.35">
      <c r="A470" s="319"/>
      <c r="B470" s="319"/>
      <c r="C470" s="319"/>
      <c r="D470" s="319"/>
      <c r="E470" s="320"/>
      <c r="F470" s="319"/>
    </row>
    <row r="471" spans="1:6" x14ac:dyDescent="0.35">
      <c r="A471" s="319"/>
      <c r="B471" s="319"/>
      <c r="C471" s="319"/>
      <c r="D471" s="319"/>
      <c r="E471" s="320"/>
      <c r="F471" s="319"/>
    </row>
    <row r="472" spans="1:6" x14ac:dyDescent="0.35">
      <c r="A472" s="319"/>
      <c r="B472" s="319"/>
      <c r="C472" s="319"/>
      <c r="D472" s="319"/>
      <c r="E472" s="320"/>
      <c r="F472" s="319"/>
    </row>
    <row r="473" spans="1:6" x14ac:dyDescent="0.35">
      <c r="A473" s="319"/>
      <c r="B473" s="319"/>
      <c r="C473" s="319"/>
      <c r="D473" s="319"/>
      <c r="E473" s="320"/>
      <c r="F473" s="319"/>
    </row>
    <row r="474" spans="1:6" x14ac:dyDescent="0.35">
      <c r="A474" s="319"/>
      <c r="B474" s="319"/>
      <c r="C474" s="319"/>
      <c r="D474" s="319"/>
      <c r="E474" s="320"/>
      <c r="F474" s="319"/>
    </row>
    <row r="475" spans="1:6" x14ac:dyDescent="0.35">
      <c r="A475" s="319"/>
      <c r="B475" s="319"/>
      <c r="C475" s="319"/>
      <c r="D475" s="319"/>
      <c r="E475" s="320"/>
      <c r="F475" s="319"/>
    </row>
    <row r="476" spans="1:6" x14ac:dyDescent="0.35">
      <c r="A476" s="319"/>
      <c r="B476" s="319"/>
      <c r="C476" s="319"/>
      <c r="D476" s="319"/>
      <c r="E476" s="320"/>
      <c r="F476" s="319"/>
    </row>
    <row r="477" spans="1:6" x14ac:dyDescent="0.35">
      <c r="A477" s="319"/>
      <c r="B477" s="319"/>
      <c r="C477" s="319"/>
      <c r="D477" s="319"/>
      <c r="E477" s="320"/>
      <c r="F477" s="319"/>
    </row>
    <row r="478" spans="1:6" x14ac:dyDescent="0.35">
      <c r="A478" s="319"/>
      <c r="B478" s="319"/>
      <c r="C478" s="319"/>
      <c r="D478" s="319"/>
      <c r="E478" s="320"/>
      <c r="F478" s="319"/>
    </row>
    <row r="479" spans="1:6" x14ac:dyDescent="0.35">
      <c r="A479" s="319"/>
      <c r="B479" s="319"/>
      <c r="C479" s="319"/>
      <c r="D479" s="319"/>
      <c r="E479" s="320"/>
      <c r="F479" s="319"/>
    </row>
    <row r="480" spans="1:6" x14ac:dyDescent="0.35">
      <c r="A480" s="319"/>
      <c r="B480" s="319"/>
      <c r="C480" s="319"/>
      <c r="D480" s="319"/>
      <c r="E480" s="320"/>
      <c r="F480" s="319"/>
    </row>
    <row r="481" spans="1:6" x14ac:dyDescent="0.35">
      <c r="A481" s="319"/>
      <c r="B481" s="319"/>
      <c r="C481" s="319"/>
      <c r="D481" s="319"/>
      <c r="E481" s="320"/>
      <c r="F481" s="319"/>
    </row>
    <row r="482" spans="1:6" x14ac:dyDescent="0.35">
      <c r="A482" s="319"/>
      <c r="B482" s="319"/>
      <c r="C482" s="319"/>
      <c r="D482" s="319"/>
      <c r="E482" s="320"/>
      <c r="F482" s="319"/>
    </row>
    <row r="483" spans="1:6" x14ac:dyDescent="0.35">
      <c r="A483" s="319"/>
      <c r="B483" s="319"/>
      <c r="C483" s="319"/>
      <c r="D483" s="319"/>
      <c r="E483" s="320"/>
      <c r="F483" s="319"/>
    </row>
    <row r="484" spans="1:6" x14ac:dyDescent="0.35">
      <c r="A484" s="319"/>
      <c r="B484" s="319"/>
      <c r="C484" s="319"/>
      <c r="D484" s="319"/>
      <c r="E484" s="320"/>
      <c r="F484" s="319"/>
    </row>
    <row r="485" spans="1:6" x14ac:dyDescent="0.35">
      <c r="A485" s="319"/>
      <c r="B485" s="319"/>
      <c r="C485" s="319"/>
      <c r="D485" s="319"/>
      <c r="E485" s="320"/>
      <c r="F485" s="319"/>
    </row>
    <row r="486" spans="1:6" x14ac:dyDescent="0.35">
      <c r="A486" s="319"/>
      <c r="B486" s="319"/>
      <c r="C486" s="319"/>
      <c r="D486" s="319"/>
      <c r="E486" s="320"/>
      <c r="F486" s="319"/>
    </row>
    <row r="487" spans="1:6" x14ac:dyDescent="0.35">
      <c r="A487" s="319"/>
      <c r="B487" s="319"/>
      <c r="C487" s="319"/>
      <c r="D487" s="319"/>
      <c r="E487" s="320"/>
      <c r="F487" s="319"/>
    </row>
    <row r="488" spans="1:6" x14ac:dyDescent="0.35">
      <c r="A488" s="319"/>
      <c r="B488" s="319"/>
      <c r="C488" s="319"/>
      <c r="D488" s="319"/>
      <c r="E488" s="320"/>
      <c r="F488" s="319"/>
    </row>
    <row r="489" spans="1:6" x14ac:dyDescent="0.35">
      <c r="A489" s="319"/>
      <c r="B489" s="319"/>
      <c r="C489" s="319"/>
      <c r="D489" s="319"/>
      <c r="E489" s="320"/>
      <c r="F489" s="319"/>
    </row>
    <row r="490" spans="1:6" x14ac:dyDescent="0.35">
      <c r="A490" s="319"/>
      <c r="B490" s="319"/>
      <c r="C490" s="319"/>
      <c r="D490" s="319"/>
      <c r="E490" s="320"/>
      <c r="F490" s="319"/>
    </row>
    <row r="491" spans="1:6" x14ac:dyDescent="0.35">
      <c r="A491" s="319"/>
      <c r="B491" s="319"/>
      <c r="C491" s="319"/>
      <c r="D491" s="319"/>
      <c r="E491" s="320"/>
      <c r="F491" s="319"/>
    </row>
    <row r="492" spans="1:6" x14ac:dyDescent="0.35">
      <c r="A492" s="319"/>
      <c r="B492" s="319"/>
      <c r="C492" s="319"/>
      <c r="D492" s="319"/>
      <c r="E492" s="320"/>
      <c r="F492" s="319"/>
    </row>
    <row r="493" spans="1:6" x14ac:dyDescent="0.35">
      <c r="A493" s="319"/>
      <c r="B493" s="319"/>
      <c r="C493" s="319"/>
      <c r="D493" s="319"/>
      <c r="E493" s="320"/>
      <c r="F493" s="319"/>
    </row>
    <row r="494" spans="1:6" x14ac:dyDescent="0.35">
      <c r="A494" s="319"/>
      <c r="B494" s="319"/>
      <c r="C494" s="319"/>
      <c r="D494" s="319"/>
      <c r="E494" s="320"/>
      <c r="F494" s="319"/>
    </row>
    <row r="495" spans="1:6" x14ac:dyDescent="0.35">
      <c r="A495" s="319"/>
      <c r="B495" s="319"/>
      <c r="C495" s="319"/>
      <c r="D495" s="319"/>
      <c r="E495" s="320"/>
      <c r="F495" s="319"/>
    </row>
    <row r="496" spans="1:6" x14ac:dyDescent="0.35">
      <c r="A496" s="319"/>
      <c r="B496" s="319"/>
      <c r="C496" s="319"/>
      <c r="D496" s="319"/>
      <c r="E496" s="320"/>
      <c r="F496" s="319"/>
    </row>
    <row r="497" spans="1:6" x14ac:dyDescent="0.35">
      <c r="A497" s="319"/>
      <c r="B497" s="319"/>
      <c r="C497" s="319"/>
      <c r="D497" s="319"/>
      <c r="E497" s="320"/>
      <c r="F497" s="319"/>
    </row>
    <row r="498" spans="1:6" x14ac:dyDescent="0.35">
      <c r="A498" s="319"/>
      <c r="B498" s="319"/>
      <c r="C498" s="319"/>
      <c r="D498" s="319"/>
      <c r="E498" s="320"/>
      <c r="F498" s="319"/>
    </row>
    <row r="499" spans="1:6" x14ac:dyDescent="0.35">
      <c r="A499" s="319"/>
      <c r="B499" s="319"/>
      <c r="C499" s="319"/>
      <c r="D499" s="319"/>
      <c r="E499" s="320"/>
      <c r="F499" s="319"/>
    </row>
    <row r="500" spans="1:6" x14ac:dyDescent="0.35">
      <c r="A500" s="319"/>
      <c r="B500" s="319"/>
      <c r="C500" s="319"/>
      <c r="D500" s="319"/>
      <c r="E500" s="320"/>
      <c r="F500" s="319"/>
    </row>
  </sheetData>
  <sheetProtection algorithmName="SHA-512" hashValue="JiqQK2Nc+WtBy9j/8qWB1WysxPrfKaD3Fs41ER4pVCVnMsvPqN+hOJI2V2wCaHPfoqtXbV8tg+YFo/ID7gUu+A==" saltValue="LG+2c6Cj/nTCuxEqa5HkDA==" spinCount="100000" sheet="1" objects="1" scenarios="1"/>
  <mergeCells count="5">
    <mergeCell ref="A7:F7"/>
    <mergeCell ref="B8:F8"/>
    <mergeCell ref="A2:F2"/>
    <mergeCell ref="A3:F3"/>
    <mergeCell ref="A4:F4"/>
  </mergeCells>
  <dataValidations xWindow="934" yWindow="491" count="2">
    <dataValidation allowBlank="1" showInputMessage="1" showErrorMessage="1" promptTitle="Information" prompt="This refers to the municipality where the lawsuit is opened." sqref="A10" xr:uid="{7E5D0CAA-5B13-49B6-BA4E-9EAA3069DAAE}"/>
    <dataValidation allowBlank="1" showInputMessage="1" showErrorMessage="1" promptTitle="Information" prompt="CBs are encouraged to grade a severity level only as an indicative of relevance to the audit planning stage, not as a decision-making statement." sqref="E10" xr:uid="{B51A97A0-2216-4C0D-9F14-34063627B90A}"/>
  </dataValidations>
  <pageMargins left="0.511811024" right="0.511811024" top="0.78740157499999996" bottom="0.78740157499999996" header="0.31496062000000002" footer="0.31496062000000002"/>
  <pageSetup orientation="portrait" verticalDpi="0" r:id="rId1"/>
  <drawing r:id="rId2"/>
  <tableParts count="1">
    <tablePart r:id="rId3"/>
  </tableParts>
  <extLst>
    <ext xmlns:x14="http://schemas.microsoft.com/office/spreadsheetml/2009/9/main" uri="{78C0D931-6437-407d-A8EE-F0AAD7539E65}">
      <x14:conditionalFormattings>
        <x14:conditionalFormatting xmlns:xm="http://schemas.microsoft.com/office/excel/2006/main">
          <x14:cfRule type="cellIs" priority="176" operator="equal" id="{CC3C600D-F57F-4400-AAF2-08C87A552393}">
            <xm:f>'Hidden Lists'!$K$14</xm:f>
            <x14:dxf>
              <font>
                <color theme="0" tint="-0.499984740745262"/>
              </font>
              <fill>
                <patternFill>
                  <bgColor theme="0" tint="-0.14996795556505021"/>
                </patternFill>
              </fill>
            </x14:dxf>
          </x14:cfRule>
          <x14:cfRule type="cellIs" priority="177" operator="equal" id="{94C9A63E-1DE5-45AA-91F5-1666F6537647}">
            <xm:f>'Hidden Lists'!$K$13</xm:f>
            <x14:dxf>
              <font>
                <color rgb="FF006100"/>
              </font>
              <fill>
                <patternFill>
                  <bgColor rgb="FFC6EFCE"/>
                </patternFill>
              </fill>
            </x14:dxf>
          </x14:cfRule>
          <x14:cfRule type="cellIs" priority="178" operator="equal" id="{259A26EE-84A0-4570-8267-CDA17F6F1C95}">
            <xm:f>'Hidden Lists'!$K$11</xm:f>
            <x14:dxf>
              <font>
                <color rgb="FF9C0006"/>
              </font>
              <fill>
                <patternFill>
                  <bgColor rgb="FFFFC7CE"/>
                </patternFill>
              </fill>
            </x14:dxf>
          </x14:cfRule>
          <x14:cfRule type="cellIs" priority="179" operator="equal" id="{FFABC552-B502-424B-9972-74164DA6E4D4}">
            <xm:f>'Hidden Lists'!$K$12</xm:f>
            <x14:dxf>
              <font>
                <color rgb="FF9C5700"/>
              </font>
              <fill>
                <patternFill>
                  <bgColor rgb="FFFFEB9C"/>
                </patternFill>
              </fill>
            </x14:dxf>
          </x14:cfRule>
          <xm:sqref>E11:E500</xm:sqref>
        </x14:conditionalFormatting>
      </x14:conditionalFormattings>
    </ext>
    <ext xmlns:x14="http://schemas.microsoft.com/office/spreadsheetml/2009/9/main" uri="{CCE6A557-97BC-4b89-ADB6-D9C93CAAB3DF}">
      <x14:dataValidations xmlns:xm="http://schemas.microsoft.com/office/excel/2006/main" xWindow="934" yWindow="491" count="2">
        <x14:dataValidation type="list" allowBlank="1" showInputMessage="1" showErrorMessage="1" xr:uid="{8338105F-EDF0-44C4-9EF7-FDBC20AD1B41}">
          <x14:formula1>
            <xm:f>'Hidden Lists'!$F$15:$F$17</xm:f>
          </x14:formula1>
          <xm:sqref>C11:C500</xm:sqref>
        </x14:dataValidation>
        <x14:dataValidation type="list" allowBlank="1" showInputMessage="1" showErrorMessage="1" xr:uid="{BBE48522-871B-4324-B555-A60EE641B67B}">
          <x14:formula1>
            <xm:f>'Hidden Lists'!$K$11:$K$14</xm:f>
          </x14:formula1>
          <xm:sqref>E11:E500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4DEAE4-4CAE-421E-9011-13CB7D60D978}">
  <sheetPr codeName="Sheet6">
    <tabColor rgb="FFCCDE82"/>
  </sheetPr>
  <dimension ref="A1:L22"/>
  <sheetViews>
    <sheetView topLeftCell="A5" zoomScale="90" zoomScaleNormal="90" workbookViewId="0">
      <selection activeCell="H8" sqref="H8"/>
    </sheetView>
  </sheetViews>
  <sheetFormatPr defaultColWidth="9.1796875" defaultRowHeight="12.5" x14ac:dyDescent="0.25"/>
  <cols>
    <col min="1" max="1" width="13.7265625" style="324" customWidth="1"/>
    <col min="2" max="2" width="24.7265625" style="324" customWidth="1"/>
    <col min="3" max="3" width="13.7265625" style="324" customWidth="1"/>
    <col min="4" max="4" width="82" style="231" customWidth="1"/>
    <col min="5" max="5" width="3.81640625" style="324" customWidth="1"/>
    <col min="6" max="6" width="40.81640625" style="324" bestFit="1" customWidth="1"/>
    <col min="7" max="7" width="16.453125" style="324" bestFit="1" customWidth="1"/>
    <col min="8" max="16384" width="9.1796875" style="324"/>
  </cols>
  <sheetData>
    <row r="1" spans="1:12" x14ac:dyDescent="0.25">
      <c r="A1" s="321"/>
      <c r="B1" s="322"/>
      <c r="C1" s="322"/>
      <c r="D1" s="322"/>
      <c r="E1" s="323"/>
      <c r="F1" s="233"/>
      <c r="G1" s="183" t="str">
        <f>'1.Application Form'!K1</f>
        <v>Version 2.1 July 2023</v>
      </c>
    </row>
    <row r="2" spans="1:12" ht="19.5" x14ac:dyDescent="0.25">
      <c r="A2" s="468" t="s">
        <v>250</v>
      </c>
      <c r="B2" s="469"/>
      <c r="C2" s="469"/>
      <c r="D2" s="469"/>
      <c r="E2" s="469"/>
      <c r="F2" s="469"/>
      <c r="G2" s="470"/>
    </row>
    <row r="3" spans="1:12" ht="34.5" customHeight="1" x14ac:dyDescent="0.25">
      <c r="A3" s="471" t="str">
        <f>'1.Application Form'!A3:K3</f>
        <v>For Supply Chain Certificate Holders &amp; Applicants
Single site and multi-site certification</v>
      </c>
      <c r="B3" s="585"/>
      <c r="C3" s="585"/>
      <c r="D3" s="585"/>
      <c r="E3" s="585"/>
      <c r="F3" s="585"/>
      <c r="G3" s="586"/>
    </row>
    <row r="4" spans="1:12" ht="14" x14ac:dyDescent="0.25">
      <c r="A4" s="474" t="str">
        <f>'1.Application Form'!A4:K4</f>
        <v>Sustainable Agriculture Standard 2020</v>
      </c>
      <c r="B4" s="475"/>
      <c r="C4" s="475"/>
      <c r="D4" s="475"/>
      <c r="E4" s="475"/>
      <c r="F4" s="475"/>
      <c r="G4" s="476"/>
    </row>
    <row r="5" spans="1:12" ht="75" customHeight="1" x14ac:dyDescent="0.25">
      <c r="A5" s="607" t="s">
        <v>251</v>
      </c>
      <c r="B5" s="608"/>
      <c r="C5" s="608"/>
      <c r="D5" s="608"/>
      <c r="E5" s="608"/>
      <c r="F5" s="608"/>
      <c r="G5" s="609"/>
      <c r="I5" s="325"/>
      <c r="J5" s="325"/>
      <c r="K5" s="325"/>
      <c r="L5" s="325"/>
    </row>
    <row r="6" spans="1:12" x14ac:dyDescent="0.25">
      <c r="I6" s="325"/>
      <c r="J6" s="325"/>
      <c r="K6" s="325"/>
      <c r="L6" s="325"/>
    </row>
    <row r="7" spans="1:12" x14ac:dyDescent="0.25">
      <c r="C7" s="326" t="s">
        <v>252</v>
      </c>
      <c r="G7" s="327">
        <f>(C11)*((SUM(C8:C10)*C14)+C13)</f>
        <v>0</v>
      </c>
      <c r="H7" s="328"/>
      <c r="I7" s="325"/>
      <c r="J7" s="325"/>
      <c r="K7" s="325"/>
      <c r="L7" s="325"/>
    </row>
    <row r="8" spans="1:12" x14ac:dyDescent="0.25">
      <c r="A8" s="329" t="s">
        <v>253</v>
      </c>
      <c r="B8" s="330" t="s">
        <v>254</v>
      </c>
      <c r="C8" s="331">
        <v>0.25</v>
      </c>
      <c r="D8" s="332" t="s">
        <v>255</v>
      </c>
      <c r="F8" s="333" t="s">
        <v>256</v>
      </c>
      <c r="G8" s="331">
        <f>CEILING(G7,0.25)</f>
        <v>0</v>
      </c>
      <c r="H8" s="334">
        <f>IFERROR(CEILING(G8/'2.Audit Plan'!B71,0.5),1)</f>
        <v>1</v>
      </c>
      <c r="I8" s="325"/>
      <c r="J8" s="325"/>
      <c r="K8" s="325"/>
      <c r="L8" s="325"/>
    </row>
    <row r="9" spans="1:12" x14ac:dyDescent="0.25">
      <c r="A9" s="218" t="s">
        <v>257</v>
      </c>
      <c r="B9" s="330" t="s">
        <v>258</v>
      </c>
      <c r="C9" s="331">
        <f>'2.Audit Plan'!B76*0.25</f>
        <v>0</v>
      </c>
      <c r="D9" s="332" t="s">
        <v>259</v>
      </c>
      <c r="F9" s="335" t="s">
        <v>260</v>
      </c>
      <c r="G9" s="331">
        <f>H8+C12</f>
        <v>1</v>
      </c>
      <c r="H9" s="336"/>
      <c r="I9" s="325"/>
      <c r="J9" s="325"/>
      <c r="K9" s="325"/>
      <c r="L9" s="325"/>
    </row>
    <row r="10" spans="1:12" x14ac:dyDescent="0.25">
      <c r="A10" s="218" t="s">
        <v>261</v>
      </c>
      <c r="B10" s="330" t="s">
        <v>262</v>
      </c>
      <c r="C10" s="337">
        <f>IF('1.Application Form'!C42='Hidden Lists'!F3,(('2.Audit Plan'!B78+'2.Audit Plan'!B82)*0.03),0)</f>
        <v>0</v>
      </c>
      <c r="D10" s="332" t="s">
        <v>263</v>
      </c>
      <c r="H10" s="328"/>
      <c r="I10" s="325"/>
      <c r="J10" s="325"/>
      <c r="K10" s="325"/>
      <c r="L10" s="325"/>
    </row>
    <row r="11" spans="1:12" ht="23" customHeight="1" x14ac:dyDescent="0.25">
      <c r="A11" s="329" t="s">
        <v>264</v>
      </c>
      <c r="B11" s="338" t="s">
        <v>265</v>
      </c>
      <c r="C11" s="339"/>
      <c r="D11" s="340" t="str">
        <f>IFERROR(VLOOKUP(C11,Factors!AP3:AQ6,2,FALSE)," ")</f>
        <v xml:space="preserve"> </v>
      </c>
      <c r="F11" s="599" t="s">
        <v>266</v>
      </c>
      <c r="G11" s="600"/>
      <c r="H11" s="328"/>
      <c r="I11" s="325"/>
      <c r="J11" s="325"/>
      <c r="K11" s="325"/>
      <c r="L11" s="325"/>
    </row>
    <row r="12" spans="1:12" ht="43.5" customHeight="1" x14ac:dyDescent="0.25">
      <c r="A12" s="329" t="s">
        <v>267</v>
      </c>
      <c r="B12" s="330" t="s">
        <v>268</v>
      </c>
      <c r="C12" s="339"/>
      <c r="D12" s="340" t="s">
        <v>269</v>
      </c>
      <c r="F12" s="601"/>
      <c r="G12" s="602"/>
      <c r="H12" s="328"/>
      <c r="I12" s="325"/>
      <c r="J12" s="325"/>
      <c r="K12" s="325"/>
      <c r="L12" s="325"/>
    </row>
    <row r="13" spans="1:12" ht="46" x14ac:dyDescent="0.25">
      <c r="A13" s="329" t="s">
        <v>270</v>
      </c>
      <c r="B13" s="341" t="s">
        <v>271</v>
      </c>
      <c r="C13" s="339"/>
      <c r="D13" s="340" t="s">
        <v>272</v>
      </c>
      <c r="F13" s="603"/>
      <c r="G13" s="604"/>
      <c r="H13" s="328"/>
      <c r="I13" s="325"/>
      <c r="J13" s="325"/>
      <c r="K13" s="325"/>
      <c r="L13" s="325"/>
    </row>
    <row r="14" spans="1:12" ht="57.5" x14ac:dyDescent="0.25">
      <c r="A14" s="329" t="s">
        <v>273</v>
      </c>
      <c r="B14" s="341" t="s">
        <v>274</v>
      </c>
      <c r="C14" s="339">
        <v>1</v>
      </c>
      <c r="D14" s="340" t="s">
        <v>275</v>
      </c>
      <c r="F14" s="603"/>
      <c r="G14" s="604"/>
      <c r="H14" s="328"/>
      <c r="I14" s="325"/>
      <c r="J14" s="325"/>
      <c r="K14" s="325"/>
      <c r="L14" s="325"/>
    </row>
    <row r="15" spans="1:12" x14ac:dyDescent="0.25">
      <c r="F15" s="605"/>
      <c r="G15" s="606"/>
      <c r="H15" s="336"/>
      <c r="I15" s="325"/>
      <c r="J15" s="325"/>
      <c r="K15" s="325"/>
      <c r="L15" s="325"/>
    </row>
    <row r="16" spans="1:12" x14ac:dyDescent="0.25">
      <c r="C16" s="325"/>
      <c r="G16" s="325"/>
      <c r="I16" s="325"/>
      <c r="J16" s="325"/>
      <c r="K16" s="325"/>
      <c r="L16" s="325"/>
    </row>
    <row r="17" spans="3:12" x14ac:dyDescent="0.25">
      <c r="C17" s="325"/>
      <c r="G17" s="325"/>
      <c r="I17" s="325"/>
      <c r="J17" s="325"/>
      <c r="K17" s="325"/>
      <c r="L17" s="325"/>
    </row>
    <row r="18" spans="3:12" x14ac:dyDescent="0.25">
      <c r="C18" s="325"/>
      <c r="G18" s="325"/>
      <c r="I18" s="325"/>
      <c r="J18" s="325"/>
      <c r="K18" s="325"/>
      <c r="L18" s="325"/>
    </row>
    <row r="19" spans="3:12" x14ac:dyDescent="0.25">
      <c r="C19" s="325"/>
      <c r="I19" s="325"/>
      <c r="J19" s="325"/>
      <c r="K19" s="325"/>
      <c r="L19" s="325"/>
    </row>
    <row r="20" spans="3:12" x14ac:dyDescent="0.25">
      <c r="C20" s="325"/>
      <c r="I20" s="325"/>
      <c r="J20" s="325"/>
      <c r="K20" s="325"/>
      <c r="L20" s="325"/>
    </row>
    <row r="21" spans="3:12" x14ac:dyDescent="0.25">
      <c r="C21" s="325"/>
      <c r="F21" s="231"/>
      <c r="G21" s="231"/>
    </row>
    <row r="22" spans="3:12" x14ac:dyDescent="0.25">
      <c r="C22" s="325"/>
    </row>
  </sheetData>
  <sheetProtection algorithmName="SHA-512" hashValue="HjN54yLy4cvErQ8hldBNmdCpo4eFtV0ymb5t921l35vZf/cvkcKlsGgdHH8LTNb3u9b/5ii6OH4LTclQ2wRzKw==" saltValue="Btz4AIduIIjYD3OvEdg9UA==" spinCount="100000" sheet="1" objects="1" scenarios="1"/>
  <mergeCells count="6">
    <mergeCell ref="F11:G11"/>
    <mergeCell ref="F12:G15"/>
    <mergeCell ref="A2:G2"/>
    <mergeCell ref="A3:G3"/>
    <mergeCell ref="A4:G4"/>
    <mergeCell ref="A5:G5"/>
  </mergeCells>
  <dataValidations count="5">
    <dataValidation type="decimal" allowBlank="1" showInputMessage="1" showErrorMessage="1" sqref="C12" xr:uid="{6ED72A28-A61C-405D-B636-AEC42FC77379}">
      <formula1>0</formula1>
      <formula2>99</formula2>
    </dataValidation>
    <dataValidation allowBlank="1" showInputMessage="1" showErrorMessage="1" promptTitle="Guidance" prompt="In case of individual certification, please indicate Factor 9 as 1." sqref="B11" xr:uid="{FB092F4F-0230-4AB3-9180-D5B28D08D059}"/>
    <dataValidation type="decimal" allowBlank="1" showInputMessage="1" showErrorMessage="1" sqref="C13" xr:uid="{212F1E78-A85E-4A2C-BD32-42F3A95836B7}">
      <formula1>-99</formula1>
      <formula2>99</formula2>
    </dataValidation>
    <dataValidation allowBlank="1" showInputMessage="1" showErrorMessage="1" promptTitle="Guidance" prompt="This is the minimum audit duration given in days of an auditor, as established by section 2.5 of the Certification Rules. It represents the baseline for the calculations and the minimum time the audit has to last." sqref="F8" xr:uid="{6059F096-FEAB-49BE-8C18-3242437E1580}"/>
    <dataValidation allowBlank="1" showInputMessage="1" showErrorMessage="1" promptTitle="Guidance" prompt="This is the Minimum Audit Days plus the logistics needed to conduct the audit. It represents the full amount of days of an auditor CBs have to consider to make a quotation or proposal to a CH." sqref="F9" xr:uid="{62048F3C-1139-4C6D-B2B4-210ED6973BAF}"/>
  </dataValidations>
  <pageMargins left="0.511811024" right="0.511811024" top="0.78740157499999996" bottom="0.78740157499999996" header="0.31496062000000002" footer="0.31496062000000002"/>
  <pageSetup orientation="portrait" horizontalDpi="1200" verticalDpi="1200" r:id="rId1"/>
  <drawing r:id="rId2"/>
  <extLst>
    <ext xmlns:x14="http://schemas.microsoft.com/office/spreadsheetml/2009/9/main" uri="{78C0D931-6437-407d-A8EE-F0AAD7539E65}">
      <x14:conditionalFormattings>
        <x14:conditionalFormatting xmlns:xm="http://schemas.microsoft.com/office/excel/2006/main">
          <x14:cfRule type="expression" priority="163" id="{FC5544F0-8A5D-491D-9A66-03824869BB26}">
            <xm:f>'Hidden Lists'!$C$30='Hidden Lists'!$C$28</xm:f>
            <x14:dxf>
              <font>
                <b/>
                <i val="0"/>
                <color rgb="FF175259"/>
              </font>
              <fill>
                <patternFill>
                  <bgColor rgb="FFFF7C80"/>
                </patternFill>
              </fill>
            </x14:dxf>
          </x14:cfRule>
          <xm:sqref>C14</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10AC9436-7193-4619-942A-ACB4ADA6802E}">
          <x14:formula1>
            <xm:f>Factors!$AA$2:$AA$4</xm:f>
          </x14:formula1>
          <xm:sqref>C14</xm:sqref>
        </x14:dataValidation>
        <x14:dataValidation type="list" allowBlank="1" showInputMessage="1" showErrorMessage="1" xr:uid="{93352015-B076-4947-8D5A-BC90413C65FC}">
          <x14:formula1>
            <xm:f>Factors!$AP$3:$AP$6</xm:f>
          </x14:formula1>
          <xm:sqref>C11</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D3958-893B-4F06-97F0-9D615BEC74D7}">
  <sheetPr codeName="Sheet7">
    <tabColor rgb="FF1A52C2"/>
  </sheetPr>
  <dimension ref="A1:E348"/>
  <sheetViews>
    <sheetView topLeftCell="A30" zoomScale="90" zoomScaleNormal="90" workbookViewId="0">
      <selection activeCell="E1" sqref="E1"/>
    </sheetView>
  </sheetViews>
  <sheetFormatPr defaultColWidth="9.1796875" defaultRowHeight="12.5" x14ac:dyDescent="0.25"/>
  <cols>
    <col min="1" max="1" width="45.54296875" style="324" customWidth="1"/>
    <col min="2" max="2" width="18.81640625" style="324" bestFit="1" customWidth="1"/>
    <col min="3" max="3" width="15.81640625" style="324" bestFit="1" customWidth="1"/>
    <col min="4" max="4" width="29.54296875" style="324" customWidth="1"/>
    <col min="5" max="5" width="29.26953125" style="324" customWidth="1"/>
    <col min="6" max="16384" width="9.1796875" style="324"/>
  </cols>
  <sheetData>
    <row r="1" spans="1:5" x14ac:dyDescent="0.25">
      <c r="A1" s="342"/>
      <c r="B1" s="343"/>
      <c r="C1" s="343"/>
      <c r="D1" s="343"/>
      <c r="E1" s="344" t="str">
        <f>'2.Audit Plan'!E1</f>
        <v>Version 2.1 July 2023</v>
      </c>
    </row>
    <row r="2" spans="1:5" ht="19.5" x14ac:dyDescent="0.35">
      <c r="A2" s="610" t="s">
        <v>276</v>
      </c>
      <c r="B2" s="611"/>
      <c r="C2" s="611"/>
      <c r="D2" s="611"/>
      <c r="E2" s="612"/>
    </row>
    <row r="3" spans="1:5" ht="36.75" customHeight="1" x14ac:dyDescent="0.3">
      <c r="A3" s="613" t="str">
        <f>'1.Application Form'!A3:K3</f>
        <v>For Supply Chain Certificate Holders &amp; Applicants
Single site and multi-site certification</v>
      </c>
      <c r="B3" s="614"/>
      <c r="C3" s="614"/>
      <c r="D3" s="614"/>
      <c r="E3" s="615"/>
    </row>
    <row r="4" spans="1:5" ht="14" x14ac:dyDescent="0.3">
      <c r="A4" s="616" t="str">
        <f>'1.Application Form'!A4:K4</f>
        <v>Sustainable Agriculture Standard 2020</v>
      </c>
      <c r="B4" s="617"/>
      <c r="C4" s="617"/>
      <c r="D4" s="617"/>
      <c r="E4" s="618"/>
    </row>
    <row r="5" spans="1:5" ht="11.25" customHeight="1" x14ac:dyDescent="0.25"/>
    <row r="6" spans="1:5" x14ac:dyDescent="0.25">
      <c r="A6" s="619" t="s">
        <v>277</v>
      </c>
      <c r="B6" s="620"/>
      <c r="C6" s="620"/>
      <c r="D6" s="620"/>
      <c r="E6" s="621"/>
    </row>
    <row r="7" spans="1:5" ht="26.25" customHeight="1" x14ac:dyDescent="0.25">
      <c r="A7" s="510" t="s">
        <v>278</v>
      </c>
      <c r="B7" s="511"/>
      <c r="C7" s="511"/>
      <c r="D7" s="511"/>
      <c r="E7" s="531"/>
    </row>
    <row r="8" spans="1:5" ht="7.5" customHeight="1" x14ac:dyDescent="0.25"/>
    <row r="9" spans="1:5" x14ac:dyDescent="0.25">
      <c r="A9" s="345" t="s">
        <v>279</v>
      </c>
      <c r="B9" s="249"/>
    </row>
    <row r="10" spans="1:5" x14ac:dyDescent="0.25">
      <c r="A10" s="190" t="s">
        <v>280</v>
      </c>
      <c r="B10" s="268"/>
      <c r="D10" s="346" t="s">
        <v>281</v>
      </c>
      <c r="E10" s="250"/>
    </row>
    <row r="11" spans="1:5" x14ac:dyDescent="0.25">
      <c r="A11" s="190" t="s">
        <v>282</v>
      </c>
      <c r="B11" s="268"/>
      <c r="D11" s="347" t="s">
        <v>283</v>
      </c>
      <c r="E11" s="348"/>
    </row>
    <row r="12" spans="1:5" x14ac:dyDescent="0.25">
      <c r="A12" s="190" t="s">
        <v>284</v>
      </c>
      <c r="B12" s="349"/>
      <c r="D12" s="623" t="s">
        <v>285</v>
      </c>
      <c r="E12" s="624"/>
    </row>
    <row r="13" spans="1:5" x14ac:dyDescent="0.25">
      <c r="D13" s="601"/>
      <c r="E13" s="602"/>
    </row>
    <row r="14" spans="1:5" x14ac:dyDescent="0.25">
      <c r="A14" s="248" t="s">
        <v>286</v>
      </c>
      <c r="B14" s="249"/>
      <c r="D14" s="603"/>
      <c r="E14" s="604"/>
    </row>
    <row r="15" spans="1:5" x14ac:dyDescent="0.25">
      <c r="A15" s="248" t="s">
        <v>287</v>
      </c>
      <c r="B15" s="350"/>
      <c r="D15" s="603"/>
      <c r="E15" s="604"/>
    </row>
    <row r="16" spans="1:5" x14ac:dyDescent="0.25">
      <c r="D16" s="603"/>
      <c r="E16" s="604"/>
    </row>
    <row r="17" spans="1:5" x14ac:dyDescent="0.25">
      <c r="A17" s="351" t="s">
        <v>288</v>
      </c>
      <c r="B17" s="352"/>
      <c r="D17" s="603"/>
      <c r="E17" s="604"/>
    </row>
    <row r="18" spans="1:5" x14ac:dyDescent="0.25">
      <c r="A18" s="353" t="s">
        <v>289</v>
      </c>
      <c r="B18" s="352"/>
      <c r="D18" s="603"/>
      <c r="E18" s="604"/>
    </row>
    <row r="19" spans="1:5" x14ac:dyDescent="0.25">
      <c r="A19" s="190" t="s">
        <v>290</v>
      </c>
      <c r="B19" s="354"/>
      <c r="D19" s="603"/>
      <c r="E19" s="604"/>
    </row>
    <row r="20" spans="1:5" x14ac:dyDescent="0.25">
      <c r="A20" s="193" t="s">
        <v>291</v>
      </c>
      <c r="B20" s="349"/>
      <c r="D20" s="603"/>
      <c r="E20" s="604"/>
    </row>
    <row r="21" spans="1:5" x14ac:dyDescent="0.25">
      <c r="A21" s="347" t="s">
        <v>292</v>
      </c>
      <c r="B21" s="348"/>
      <c r="D21" s="603"/>
      <c r="E21" s="604"/>
    </row>
    <row r="22" spans="1:5" x14ac:dyDescent="0.25">
      <c r="A22" s="347" t="s">
        <v>293</v>
      </c>
      <c r="B22" s="348"/>
      <c r="D22" s="603"/>
      <c r="E22" s="604"/>
    </row>
    <row r="23" spans="1:5" x14ac:dyDescent="0.25">
      <c r="A23" s="347" t="s">
        <v>326</v>
      </c>
      <c r="B23" s="348"/>
      <c r="D23" s="603"/>
      <c r="E23" s="604"/>
    </row>
    <row r="24" spans="1:5" x14ac:dyDescent="0.25">
      <c r="A24" s="347" t="s">
        <v>328</v>
      </c>
      <c r="B24" s="348"/>
      <c r="D24" s="603"/>
      <c r="E24" s="604"/>
    </row>
    <row r="25" spans="1:5" x14ac:dyDescent="0.25">
      <c r="D25" s="603"/>
      <c r="E25" s="604"/>
    </row>
    <row r="26" spans="1:5" ht="13.5" customHeight="1" x14ac:dyDescent="0.3">
      <c r="A26" s="355" t="s">
        <v>294</v>
      </c>
      <c r="B26" s="356"/>
      <c r="C26" s="357"/>
      <c r="D26" s="603"/>
      <c r="E26" s="604"/>
    </row>
    <row r="27" spans="1:5" ht="13.5" customHeight="1" x14ac:dyDescent="0.3">
      <c r="A27" s="347" t="s">
        <v>295</v>
      </c>
      <c r="B27" s="348"/>
      <c r="C27" s="357"/>
      <c r="D27" s="603"/>
      <c r="E27" s="604"/>
    </row>
    <row r="28" spans="1:5" ht="13.5" customHeight="1" x14ac:dyDescent="0.3">
      <c r="A28" s="355" t="s">
        <v>296</v>
      </c>
      <c r="B28" s="356"/>
      <c r="C28" s="357"/>
      <c r="D28" s="603"/>
      <c r="E28" s="604"/>
    </row>
    <row r="29" spans="1:5" ht="13.5" customHeight="1" x14ac:dyDescent="0.3">
      <c r="A29" s="347" t="s">
        <v>297</v>
      </c>
      <c r="B29" s="356"/>
      <c r="C29" s="357"/>
      <c r="D29" s="603"/>
      <c r="E29" s="604"/>
    </row>
    <row r="30" spans="1:5" ht="13.5" customHeight="1" x14ac:dyDescent="0.3">
      <c r="A30" s="347" t="s">
        <v>298</v>
      </c>
      <c r="B30" s="348"/>
      <c r="C30" s="357"/>
      <c r="D30" s="605"/>
      <c r="E30" s="606"/>
    </row>
    <row r="32" spans="1:5" x14ac:dyDescent="0.25">
      <c r="B32" s="358" t="s">
        <v>299</v>
      </c>
      <c r="C32" s="359" t="s">
        <v>300</v>
      </c>
      <c r="D32" s="622" t="s">
        <v>301</v>
      </c>
      <c r="E32" s="622"/>
    </row>
    <row r="33" spans="1:5" x14ac:dyDescent="0.25">
      <c r="A33" s="360" t="s">
        <v>302</v>
      </c>
      <c r="B33" s="361"/>
      <c r="C33" s="337">
        <f>'2.Audit Plan'!B78</f>
        <v>0</v>
      </c>
      <c r="D33" s="625"/>
      <c r="E33" s="626"/>
    </row>
    <row r="34" spans="1:5" x14ac:dyDescent="0.25">
      <c r="A34" s="362" t="s">
        <v>258</v>
      </c>
      <c r="B34" s="363">
        <f>COUNTA(C39:C348)</f>
        <v>0</v>
      </c>
      <c r="C34" s="337">
        <f>'2.Audit Plan'!B76</f>
        <v>0</v>
      </c>
      <c r="D34" s="627"/>
      <c r="E34" s="628"/>
    </row>
    <row r="36" spans="1:5" x14ac:dyDescent="0.25">
      <c r="A36" s="619"/>
      <c r="B36" s="620"/>
      <c r="C36" s="620"/>
      <c r="D36" s="620"/>
      <c r="E36" s="621"/>
    </row>
    <row r="37" spans="1:5" ht="27.75" customHeight="1" x14ac:dyDescent="0.25">
      <c r="A37" s="510" t="s">
        <v>303</v>
      </c>
      <c r="B37" s="511"/>
      <c r="C37" s="511"/>
      <c r="D37" s="511"/>
      <c r="E37" s="531"/>
    </row>
    <row r="38" spans="1:5" ht="25.5" customHeight="1" x14ac:dyDescent="0.25">
      <c r="A38" s="299" t="s">
        <v>304</v>
      </c>
      <c r="B38" s="299" t="s">
        <v>305</v>
      </c>
      <c r="C38" s="299" t="s">
        <v>306</v>
      </c>
      <c r="D38" s="299" t="s">
        <v>307</v>
      </c>
      <c r="E38" s="300" t="s">
        <v>308</v>
      </c>
    </row>
    <row r="39" spans="1:5" x14ac:dyDescent="0.25">
      <c r="A39" s="364"/>
      <c r="B39" s="364"/>
      <c r="C39" s="364"/>
      <c r="D39" s="364"/>
      <c r="E39" s="364"/>
    </row>
    <row r="40" spans="1:5" x14ac:dyDescent="0.25">
      <c r="A40" s="364"/>
      <c r="B40" s="364"/>
      <c r="C40" s="364"/>
      <c r="D40" s="364"/>
      <c r="E40" s="364"/>
    </row>
    <row r="41" spans="1:5" x14ac:dyDescent="0.25">
      <c r="A41" s="364"/>
      <c r="B41" s="364"/>
      <c r="C41" s="364"/>
      <c r="D41" s="364"/>
      <c r="E41" s="364"/>
    </row>
    <row r="42" spans="1:5" x14ac:dyDescent="0.25">
      <c r="A42" s="364"/>
      <c r="B42" s="364"/>
      <c r="C42" s="364"/>
      <c r="D42" s="364"/>
      <c r="E42" s="364"/>
    </row>
    <row r="43" spans="1:5" x14ac:dyDescent="0.25">
      <c r="A43" s="364"/>
      <c r="B43" s="364"/>
      <c r="C43" s="364"/>
      <c r="D43" s="364"/>
      <c r="E43" s="364"/>
    </row>
    <row r="44" spans="1:5" x14ac:dyDescent="0.25">
      <c r="A44" s="364"/>
      <c r="B44" s="364"/>
      <c r="C44" s="364"/>
      <c r="D44" s="364"/>
      <c r="E44" s="364"/>
    </row>
    <row r="45" spans="1:5" x14ac:dyDescent="0.25">
      <c r="A45" s="364"/>
      <c r="B45" s="364"/>
      <c r="C45" s="364"/>
      <c r="D45" s="364"/>
      <c r="E45" s="364"/>
    </row>
    <row r="46" spans="1:5" x14ac:dyDescent="0.25">
      <c r="A46" s="364"/>
      <c r="B46" s="364"/>
      <c r="C46" s="364"/>
      <c r="D46" s="364"/>
      <c r="E46" s="364"/>
    </row>
    <row r="47" spans="1:5" x14ac:dyDescent="0.25">
      <c r="A47" s="364"/>
      <c r="B47" s="364"/>
      <c r="C47" s="364"/>
      <c r="D47" s="364"/>
      <c r="E47" s="364"/>
    </row>
    <row r="48" spans="1:5" x14ac:dyDescent="0.25">
      <c r="A48" s="364"/>
      <c r="B48" s="364"/>
      <c r="C48" s="364"/>
      <c r="D48" s="364"/>
      <c r="E48" s="364"/>
    </row>
    <row r="49" spans="1:5" x14ac:dyDescent="0.25">
      <c r="A49" s="364"/>
      <c r="B49" s="364"/>
      <c r="C49" s="364"/>
      <c r="D49" s="364"/>
      <c r="E49" s="364"/>
    </row>
    <row r="50" spans="1:5" x14ac:dyDescent="0.25">
      <c r="A50" s="364"/>
      <c r="B50" s="364"/>
      <c r="C50" s="364"/>
      <c r="D50" s="364"/>
      <c r="E50" s="364"/>
    </row>
    <row r="51" spans="1:5" x14ac:dyDescent="0.25">
      <c r="A51" s="364"/>
      <c r="B51" s="364"/>
      <c r="C51" s="364"/>
      <c r="D51" s="364"/>
      <c r="E51" s="364"/>
    </row>
    <row r="52" spans="1:5" x14ac:dyDescent="0.25">
      <c r="A52" s="364"/>
      <c r="B52" s="364"/>
      <c r="C52" s="364"/>
      <c r="D52" s="364"/>
      <c r="E52" s="364"/>
    </row>
    <row r="53" spans="1:5" x14ac:dyDescent="0.25">
      <c r="A53" s="364"/>
      <c r="B53" s="364"/>
      <c r="C53" s="364"/>
      <c r="D53" s="364"/>
      <c r="E53" s="364"/>
    </row>
    <row r="54" spans="1:5" x14ac:dyDescent="0.25">
      <c r="A54" s="364"/>
      <c r="B54" s="364"/>
      <c r="C54" s="364"/>
      <c r="D54" s="364"/>
      <c r="E54" s="364"/>
    </row>
    <row r="55" spans="1:5" x14ac:dyDescent="0.25">
      <c r="A55" s="364"/>
      <c r="B55" s="364"/>
      <c r="C55" s="364"/>
      <c r="D55" s="364"/>
      <c r="E55" s="364"/>
    </row>
    <row r="56" spans="1:5" x14ac:dyDescent="0.25">
      <c r="A56" s="364"/>
      <c r="B56" s="364"/>
      <c r="C56" s="364"/>
      <c r="D56" s="364"/>
      <c r="E56" s="364"/>
    </row>
    <row r="57" spans="1:5" x14ac:dyDescent="0.25">
      <c r="A57" s="364"/>
      <c r="B57" s="364"/>
      <c r="C57" s="364"/>
      <c r="D57" s="364"/>
      <c r="E57" s="364"/>
    </row>
    <row r="58" spans="1:5" x14ac:dyDescent="0.25">
      <c r="A58" s="364"/>
      <c r="B58" s="364"/>
      <c r="C58" s="364"/>
      <c r="D58" s="364"/>
      <c r="E58" s="364"/>
    </row>
    <row r="59" spans="1:5" x14ac:dyDescent="0.25">
      <c r="A59" s="364"/>
      <c r="B59" s="364"/>
      <c r="C59" s="364"/>
      <c r="D59" s="364"/>
      <c r="E59" s="364"/>
    </row>
    <row r="60" spans="1:5" x14ac:dyDescent="0.25">
      <c r="A60" s="364"/>
      <c r="B60" s="364"/>
      <c r="C60" s="364"/>
      <c r="D60" s="364"/>
      <c r="E60" s="364"/>
    </row>
    <row r="61" spans="1:5" x14ac:dyDescent="0.25">
      <c r="A61" s="364"/>
      <c r="B61" s="364"/>
      <c r="C61" s="364"/>
      <c r="D61" s="364"/>
      <c r="E61" s="364"/>
    </row>
    <row r="62" spans="1:5" x14ac:dyDescent="0.25">
      <c r="A62" s="364"/>
      <c r="B62" s="364"/>
      <c r="C62" s="364"/>
      <c r="D62" s="364"/>
      <c r="E62" s="364"/>
    </row>
    <row r="63" spans="1:5" x14ac:dyDescent="0.25">
      <c r="A63" s="364"/>
      <c r="B63" s="364"/>
      <c r="C63" s="364"/>
      <c r="D63" s="364"/>
      <c r="E63" s="364"/>
    </row>
    <row r="64" spans="1:5" x14ac:dyDescent="0.25">
      <c r="A64" s="364"/>
      <c r="B64" s="364"/>
      <c r="C64" s="364"/>
      <c r="D64" s="364"/>
      <c r="E64" s="364"/>
    </row>
    <row r="65" spans="1:5" x14ac:dyDescent="0.25">
      <c r="A65" s="364"/>
      <c r="B65" s="364"/>
      <c r="C65" s="364"/>
      <c r="D65" s="364"/>
      <c r="E65" s="364"/>
    </row>
    <row r="66" spans="1:5" x14ac:dyDescent="0.25">
      <c r="A66" s="364"/>
      <c r="B66" s="364"/>
      <c r="C66" s="364"/>
      <c r="D66" s="364"/>
      <c r="E66" s="364"/>
    </row>
    <row r="67" spans="1:5" x14ac:dyDescent="0.25">
      <c r="A67" s="364"/>
      <c r="B67" s="364"/>
      <c r="C67" s="364"/>
      <c r="D67" s="364"/>
      <c r="E67" s="364"/>
    </row>
    <row r="68" spans="1:5" x14ac:dyDescent="0.25">
      <c r="A68" s="364"/>
      <c r="B68" s="364"/>
      <c r="C68" s="364"/>
      <c r="D68" s="364"/>
      <c r="E68" s="364"/>
    </row>
    <row r="69" spans="1:5" x14ac:dyDescent="0.25">
      <c r="A69" s="364"/>
      <c r="B69" s="364"/>
      <c r="C69" s="364"/>
      <c r="D69" s="364"/>
      <c r="E69" s="364"/>
    </row>
    <row r="70" spans="1:5" x14ac:dyDescent="0.25">
      <c r="A70" s="364"/>
      <c r="B70" s="364"/>
      <c r="C70" s="364"/>
      <c r="D70" s="364"/>
      <c r="E70" s="364"/>
    </row>
    <row r="71" spans="1:5" x14ac:dyDescent="0.25">
      <c r="A71" s="364"/>
      <c r="B71" s="364"/>
      <c r="C71" s="364"/>
      <c r="D71" s="364"/>
      <c r="E71" s="364"/>
    </row>
    <row r="72" spans="1:5" x14ac:dyDescent="0.25">
      <c r="A72" s="364"/>
      <c r="B72" s="364"/>
      <c r="C72" s="364"/>
      <c r="D72" s="364"/>
      <c r="E72" s="364"/>
    </row>
    <row r="73" spans="1:5" x14ac:dyDescent="0.25">
      <c r="A73" s="364"/>
      <c r="B73" s="364"/>
      <c r="C73" s="364"/>
      <c r="D73" s="364"/>
      <c r="E73" s="364"/>
    </row>
    <row r="74" spans="1:5" x14ac:dyDescent="0.25">
      <c r="A74" s="364"/>
      <c r="B74" s="364"/>
      <c r="C74" s="364"/>
      <c r="D74" s="364"/>
      <c r="E74" s="364"/>
    </row>
    <row r="75" spans="1:5" x14ac:dyDescent="0.25">
      <c r="A75" s="364"/>
      <c r="B75" s="364"/>
      <c r="C75" s="364"/>
      <c r="D75" s="364"/>
      <c r="E75" s="364"/>
    </row>
    <row r="76" spans="1:5" x14ac:dyDescent="0.25">
      <c r="A76" s="364"/>
      <c r="B76" s="364"/>
      <c r="C76" s="364"/>
      <c r="D76" s="364"/>
      <c r="E76" s="364"/>
    </row>
    <row r="77" spans="1:5" x14ac:dyDescent="0.25">
      <c r="A77" s="364"/>
      <c r="B77" s="364"/>
      <c r="C77" s="364"/>
      <c r="D77" s="364"/>
      <c r="E77" s="364"/>
    </row>
    <row r="78" spans="1:5" x14ac:dyDescent="0.25">
      <c r="A78" s="364"/>
      <c r="B78" s="364"/>
      <c r="C78" s="364"/>
      <c r="D78" s="364"/>
      <c r="E78" s="364"/>
    </row>
    <row r="79" spans="1:5" x14ac:dyDescent="0.25">
      <c r="A79" s="364"/>
      <c r="B79" s="364"/>
      <c r="C79" s="364"/>
      <c r="D79" s="364"/>
      <c r="E79" s="364"/>
    </row>
    <row r="80" spans="1:5" x14ac:dyDescent="0.25">
      <c r="A80" s="364"/>
      <c r="B80" s="364"/>
      <c r="C80" s="364"/>
      <c r="D80" s="364"/>
      <c r="E80" s="364"/>
    </row>
    <row r="81" spans="1:5" x14ac:dyDescent="0.25">
      <c r="A81" s="364"/>
      <c r="B81" s="364"/>
      <c r="C81" s="364"/>
      <c r="D81" s="364"/>
      <c r="E81" s="364"/>
    </row>
    <row r="82" spans="1:5" x14ac:dyDescent="0.25">
      <c r="A82" s="364"/>
      <c r="B82" s="364"/>
      <c r="C82" s="364"/>
      <c r="D82" s="364"/>
      <c r="E82" s="364"/>
    </row>
    <row r="83" spans="1:5" x14ac:dyDescent="0.25">
      <c r="A83" s="364"/>
      <c r="B83" s="364"/>
      <c r="C83" s="364"/>
      <c r="D83" s="364"/>
      <c r="E83" s="364"/>
    </row>
    <row r="84" spans="1:5" x14ac:dyDescent="0.25">
      <c r="A84" s="364"/>
      <c r="B84" s="364"/>
      <c r="C84" s="364"/>
      <c r="D84" s="364"/>
      <c r="E84" s="364"/>
    </row>
    <row r="85" spans="1:5" x14ac:dyDescent="0.25">
      <c r="A85" s="364"/>
      <c r="B85" s="364"/>
      <c r="C85" s="364"/>
      <c r="D85" s="364"/>
      <c r="E85" s="364"/>
    </row>
    <row r="86" spans="1:5" x14ac:dyDescent="0.25">
      <c r="A86" s="364"/>
      <c r="B86" s="364"/>
      <c r="C86" s="364"/>
      <c r="D86" s="364"/>
      <c r="E86" s="364"/>
    </row>
    <row r="87" spans="1:5" x14ac:dyDescent="0.25">
      <c r="A87" s="364"/>
      <c r="B87" s="364"/>
      <c r="C87" s="364"/>
      <c r="D87" s="364"/>
      <c r="E87" s="364"/>
    </row>
    <row r="88" spans="1:5" x14ac:dyDescent="0.25">
      <c r="A88" s="364"/>
      <c r="B88" s="364"/>
      <c r="C88" s="364"/>
      <c r="D88" s="364"/>
      <c r="E88" s="364"/>
    </row>
    <row r="89" spans="1:5" x14ac:dyDescent="0.25">
      <c r="A89" s="364"/>
      <c r="B89" s="364"/>
      <c r="C89" s="364"/>
      <c r="D89" s="364"/>
      <c r="E89" s="364"/>
    </row>
    <row r="90" spans="1:5" x14ac:dyDescent="0.25">
      <c r="A90" s="364"/>
      <c r="B90" s="364"/>
      <c r="C90" s="364"/>
      <c r="D90" s="364"/>
      <c r="E90" s="364"/>
    </row>
    <row r="91" spans="1:5" x14ac:dyDescent="0.25">
      <c r="A91" s="364"/>
      <c r="B91" s="364"/>
      <c r="C91" s="364"/>
      <c r="D91" s="364"/>
      <c r="E91" s="364"/>
    </row>
    <row r="92" spans="1:5" x14ac:dyDescent="0.25">
      <c r="A92" s="364"/>
      <c r="B92" s="364"/>
      <c r="C92" s="364"/>
      <c r="D92" s="364"/>
      <c r="E92" s="364"/>
    </row>
    <row r="93" spans="1:5" x14ac:dyDescent="0.25">
      <c r="A93" s="364"/>
      <c r="B93" s="364"/>
      <c r="C93" s="364"/>
      <c r="D93" s="364"/>
      <c r="E93" s="364"/>
    </row>
    <row r="94" spans="1:5" x14ac:dyDescent="0.25">
      <c r="A94" s="364"/>
      <c r="B94" s="364"/>
      <c r="C94" s="364"/>
      <c r="D94" s="364"/>
      <c r="E94" s="364"/>
    </row>
    <row r="95" spans="1:5" x14ac:dyDescent="0.25">
      <c r="A95" s="364"/>
      <c r="B95" s="364"/>
      <c r="C95" s="364"/>
      <c r="D95" s="364"/>
      <c r="E95" s="364"/>
    </row>
    <row r="96" spans="1:5" x14ac:dyDescent="0.25">
      <c r="A96" s="364"/>
      <c r="B96" s="364"/>
      <c r="C96" s="364"/>
      <c r="D96" s="364"/>
      <c r="E96" s="364"/>
    </row>
    <row r="97" spans="1:5" x14ac:dyDescent="0.25">
      <c r="A97" s="364"/>
      <c r="B97" s="364"/>
      <c r="C97" s="364"/>
      <c r="D97" s="364"/>
      <c r="E97" s="364"/>
    </row>
    <row r="98" spans="1:5" x14ac:dyDescent="0.25">
      <c r="A98" s="364"/>
      <c r="B98" s="364"/>
      <c r="C98" s="364"/>
      <c r="D98" s="364"/>
      <c r="E98" s="364"/>
    </row>
    <row r="99" spans="1:5" x14ac:dyDescent="0.25">
      <c r="A99" s="364"/>
      <c r="B99" s="364"/>
      <c r="C99" s="364"/>
      <c r="D99" s="364"/>
      <c r="E99" s="364"/>
    </row>
    <row r="100" spans="1:5" x14ac:dyDescent="0.25">
      <c r="A100" s="364"/>
      <c r="B100" s="364"/>
      <c r="C100" s="364"/>
      <c r="D100" s="364"/>
      <c r="E100" s="364"/>
    </row>
    <row r="101" spans="1:5" x14ac:dyDescent="0.25">
      <c r="A101" s="364"/>
      <c r="B101" s="364"/>
      <c r="C101" s="364"/>
      <c r="D101" s="364"/>
      <c r="E101" s="364"/>
    </row>
    <row r="102" spans="1:5" x14ac:dyDescent="0.25">
      <c r="A102" s="364"/>
      <c r="B102" s="364"/>
      <c r="C102" s="364"/>
      <c r="D102" s="364"/>
      <c r="E102" s="364"/>
    </row>
    <row r="103" spans="1:5" x14ac:dyDescent="0.25">
      <c r="A103" s="364"/>
      <c r="B103" s="364"/>
      <c r="C103" s="364"/>
      <c r="D103" s="364"/>
      <c r="E103" s="364"/>
    </row>
    <row r="104" spans="1:5" x14ac:dyDescent="0.25">
      <c r="A104" s="364"/>
      <c r="B104" s="364"/>
      <c r="C104" s="364"/>
      <c r="D104" s="364"/>
      <c r="E104" s="364"/>
    </row>
    <row r="105" spans="1:5" x14ac:dyDescent="0.25">
      <c r="A105" s="364"/>
      <c r="B105" s="364"/>
      <c r="C105" s="364"/>
      <c r="D105" s="364"/>
      <c r="E105" s="364"/>
    </row>
    <row r="106" spans="1:5" x14ac:dyDescent="0.25">
      <c r="A106" s="364"/>
      <c r="B106" s="364"/>
      <c r="C106" s="364"/>
      <c r="D106" s="364"/>
      <c r="E106" s="364"/>
    </row>
    <row r="107" spans="1:5" x14ac:dyDescent="0.25">
      <c r="A107" s="364"/>
      <c r="B107" s="364"/>
      <c r="C107" s="364"/>
      <c r="D107" s="364"/>
      <c r="E107" s="364"/>
    </row>
    <row r="108" spans="1:5" x14ac:dyDescent="0.25">
      <c r="A108" s="364"/>
      <c r="B108" s="364"/>
      <c r="C108" s="364"/>
      <c r="D108" s="364"/>
      <c r="E108" s="364"/>
    </row>
    <row r="109" spans="1:5" x14ac:dyDescent="0.25">
      <c r="A109" s="364"/>
      <c r="B109" s="364"/>
      <c r="C109" s="364"/>
      <c r="D109" s="364"/>
      <c r="E109" s="364"/>
    </row>
    <row r="110" spans="1:5" x14ac:dyDescent="0.25">
      <c r="A110" s="364"/>
      <c r="B110" s="364"/>
      <c r="C110" s="364"/>
      <c r="D110" s="364"/>
      <c r="E110" s="364"/>
    </row>
    <row r="111" spans="1:5" x14ac:dyDescent="0.25">
      <c r="A111" s="364"/>
      <c r="B111" s="364"/>
      <c r="C111" s="364"/>
      <c r="D111" s="364"/>
      <c r="E111" s="364"/>
    </row>
    <row r="112" spans="1:5" x14ac:dyDescent="0.25">
      <c r="A112" s="364"/>
      <c r="B112" s="364"/>
      <c r="C112" s="364"/>
      <c r="D112" s="364"/>
      <c r="E112" s="364"/>
    </row>
    <row r="113" spans="1:5" x14ac:dyDescent="0.25">
      <c r="A113" s="364"/>
      <c r="B113" s="364"/>
      <c r="C113" s="364"/>
      <c r="D113" s="364"/>
      <c r="E113" s="364"/>
    </row>
    <row r="114" spans="1:5" x14ac:dyDescent="0.25">
      <c r="A114" s="364"/>
      <c r="B114" s="364"/>
      <c r="C114" s="364"/>
      <c r="D114" s="364"/>
      <c r="E114" s="364"/>
    </row>
    <row r="115" spans="1:5" x14ac:dyDescent="0.25">
      <c r="A115" s="364"/>
      <c r="B115" s="364"/>
      <c r="C115" s="364"/>
      <c r="D115" s="364"/>
      <c r="E115" s="364"/>
    </row>
    <row r="116" spans="1:5" x14ac:dyDescent="0.25">
      <c r="A116" s="364"/>
      <c r="B116" s="364"/>
      <c r="C116" s="364"/>
      <c r="D116" s="364"/>
      <c r="E116" s="364"/>
    </row>
    <row r="117" spans="1:5" x14ac:dyDescent="0.25">
      <c r="A117" s="364"/>
      <c r="B117" s="364"/>
      <c r="C117" s="364"/>
      <c r="D117" s="364"/>
      <c r="E117" s="364"/>
    </row>
    <row r="118" spans="1:5" x14ac:dyDescent="0.25">
      <c r="A118" s="364"/>
      <c r="B118" s="364"/>
      <c r="C118" s="364"/>
      <c r="D118" s="364"/>
      <c r="E118" s="364"/>
    </row>
    <row r="119" spans="1:5" x14ac:dyDescent="0.25">
      <c r="A119" s="364"/>
      <c r="B119" s="364"/>
      <c r="C119" s="364"/>
      <c r="D119" s="364"/>
      <c r="E119" s="364"/>
    </row>
    <row r="120" spans="1:5" x14ac:dyDescent="0.25">
      <c r="A120" s="364"/>
      <c r="B120" s="364"/>
      <c r="C120" s="364"/>
      <c r="D120" s="364"/>
      <c r="E120" s="364"/>
    </row>
    <row r="121" spans="1:5" x14ac:dyDescent="0.25">
      <c r="A121" s="364"/>
      <c r="B121" s="364"/>
      <c r="C121" s="364"/>
      <c r="D121" s="364"/>
      <c r="E121" s="364"/>
    </row>
    <row r="122" spans="1:5" x14ac:dyDescent="0.25">
      <c r="A122" s="364"/>
      <c r="B122" s="364"/>
      <c r="C122" s="364"/>
      <c r="D122" s="364"/>
      <c r="E122" s="364"/>
    </row>
    <row r="123" spans="1:5" x14ac:dyDescent="0.25">
      <c r="A123" s="364"/>
      <c r="B123" s="364"/>
      <c r="C123" s="364"/>
      <c r="D123" s="364"/>
      <c r="E123" s="364"/>
    </row>
    <row r="124" spans="1:5" x14ac:dyDescent="0.25">
      <c r="A124" s="364"/>
      <c r="B124" s="364"/>
      <c r="C124" s="364"/>
      <c r="D124" s="364"/>
      <c r="E124" s="364"/>
    </row>
    <row r="125" spans="1:5" x14ac:dyDescent="0.25">
      <c r="A125" s="364"/>
      <c r="B125" s="364"/>
      <c r="C125" s="364"/>
      <c r="D125" s="364"/>
      <c r="E125" s="364"/>
    </row>
    <row r="126" spans="1:5" x14ac:dyDescent="0.25">
      <c r="A126" s="364"/>
      <c r="B126" s="364"/>
      <c r="C126" s="364"/>
      <c r="D126" s="364"/>
      <c r="E126" s="364"/>
    </row>
    <row r="127" spans="1:5" x14ac:dyDescent="0.25">
      <c r="A127" s="364"/>
      <c r="B127" s="364"/>
      <c r="C127" s="364"/>
      <c r="D127" s="364"/>
      <c r="E127" s="364"/>
    </row>
    <row r="128" spans="1:5" x14ac:dyDescent="0.25">
      <c r="A128" s="364"/>
      <c r="B128" s="364"/>
      <c r="C128" s="364"/>
      <c r="D128" s="364"/>
      <c r="E128" s="364"/>
    </row>
    <row r="129" spans="1:5" x14ac:dyDescent="0.25">
      <c r="A129" s="364"/>
      <c r="B129" s="364"/>
      <c r="C129" s="364"/>
      <c r="D129" s="364"/>
      <c r="E129" s="364"/>
    </row>
    <row r="130" spans="1:5" x14ac:dyDescent="0.25">
      <c r="A130" s="364"/>
      <c r="B130" s="364"/>
      <c r="C130" s="364"/>
      <c r="D130" s="364"/>
      <c r="E130" s="364"/>
    </row>
    <row r="131" spans="1:5" x14ac:dyDescent="0.25">
      <c r="A131" s="364"/>
      <c r="B131" s="364"/>
      <c r="C131" s="364"/>
      <c r="D131" s="364"/>
      <c r="E131" s="364"/>
    </row>
    <row r="132" spans="1:5" x14ac:dyDescent="0.25">
      <c r="A132" s="364"/>
      <c r="B132" s="364"/>
      <c r="C132" s="364"/>
      <c r="D132" s="364"/>
      <c r="E132" s="364"/>
    </row>
    <row r="133" spans="1:5" x14ac:dyDescent="0.25">
      <c r="A133" s="364"/>
      <c r="B133" s="364"/>
      <c r="C133" s="364"/>
      <c r="D133" s="364"/>
      <c r="E133" s="364"/>
    </row>
    <row r="134" spans="1:5" x14ac:dyDescent="0.25">
      <c r="A134" s="364"/>
      <c r="B134" s="364"/>
      <c r="C134" s="364"/>
      <c r="D134" s="364"/>
      <c r="E134" s="364"/>
    </row>
    <row r="135" spans="1:5" x14ac:dyDescent="0.25">
      <c r="A135" s="364"/>
      <c r="B135" s="364"/>
      <c r="C135" s="364"/>
      <c r="D135" s="364"/>
      <c r="E135" s="364"/>
    </row>
    <row r="136" spans="1:5" x14ac:dyDescent="0.25">
      <c r="A136" s="364"/>
      <c r="B136" s="364"/>
      <c r="C136" s="364"/>
      <c r="D136" s="364"/>
      <c r="E136" s="364"/>
    </row>
    <row r="137" spans="1:5" x14ac:dyDescent="0.25">
      <c r="A137" s="364"/>
      <c r="B137" s="364"/>
      <c r="C137" s="364"/>
      <c r="D137" s="364"/>
      <c r="E137" s="364"/>
    </row>
    <row r="138" spans="1:5" x14ac:dyDescent="0.25">
      <c r="A138" s="364"/>
      <c r="B138" s="364"/>
      <c r="C138" s="364"/>
      <c r="D138" s="364"/>
      <c r="E138" s="364"/>
    </row>
    <row r="139" spans="1:5" x14ac:dyDescent="0.25">
      <c r="A139" s="364"/>
      <c r="B139" s="364"/>
      <c r="C139" s="364"/>
      <c r="D139" s="364"/>
      <c r="E139" s="364"/>
    </row>
    <row r="140" spans="1:5" x14ac:dyDescent="0.25">
      <c r="A140" s="364"/>
      <c r="B140" s="364"/>
      <c r="C140" s="364"/>
      <c r="D140" s="364"/>
      <c r="E140" s="364"/>
    </row>
    <row r="141" spans="1:5" x14ac:dyDescent="0.25">
      <c r="A141" s="364"/>
      <c r="B141" s="364"/>
      <c r="C141" s="364"/>
      <c r="D141" s="364"/>
      <c r="E141" s="364"/>
    </row>
    <row r="142" spans="1:5" x14ac:dyDescent="0.25">
      <c r="A142" s="364"/>
      <c r="B142" s="364"/>
      <c r="C142" s="364"/>
      <c r="D142" s="364"/>
      <c r="E142" s="364"/>
    </row>
    <row r="143" spans="1:5" x14ac:dyDescent="0.25">
      <c r="A143" s="364"/>
      <c r="B143" s="364"/>
      <c r="C143" s="364"/>
      <c r="D143" s="364"/>
      <c r="E143" s="364"/>
    </row>
    <row r="144" spans="1:5" x14ac:dyDescent="0.25">
      <c r="A144" s="364"/>
      <c r="B144" s="364"/>
      <c r="C144" s="364"/>
      <c r="D144" s="364"/>
      <c r="E144" s="364"/>
    </row>
    <row r="145" spans="1:5" x14ac:dyDescent="0.25">
      <c r="A145" s="364"/>
      <c r="B145" s="364"/>
      <c r="C145" s="364"/>
      <c r="D145" s="364"/>
      <c r="E145" s="364"/>
    </row>
    <row r="146" spans="1:5" x14ac:dyDescent="0.25">
      <c r="A146" s="364"/>
      <c r="B146" s="364"/>
      <c r="C146" s="364"/>
      <c r="D146" s="364"/>
      <c r="E146" s="364"/>
    </row>
    <row r="147" spans="1:5" x14ac:dyDescent="0.25">
      <c r="A147" s="364"/>
      <c r="B147" s="364"/>
      <c r="C147" s="364"/>
      <c r="D147" s="364"/>
      <c r="E147" s="364"/>
    </row>
    <row r="148" spans="1:5" x14ac:dyDescent="0.25">
      <c r="A148" s="364"/>
      <c r="B148" s="364"/>
      <c r="C148" s="364"/>
      <c r="D148" s="364"/>
      <c r="E148" s="364"/>
    </row>
    <row r="149" spans="1:5" x14ac:dyDescent="0.25">
      <c r="A149" s="364"/>
      <c r="B149" s="364"/>
      <c r="C149" s="364"/>
      <c r="D149" s="364"/>
      <c r="E149" s="364"/>
    </row>
    <row r="150" spans="1:5" x14ac:dyDescent="0.25">
      <c r="A150" s="364"/>
      <c r="B150" s="364"/>
      <c r="C150" s="364"/>
      <c r="D150" s="364"/>
      <c r="E150" s="364"/>
    </row>
    <row r="151" spans="1:5" x14ac:dyDescent="0.25">
      <c r="A151" s="364"/>
      <c r="B151" s="364"/>
      <c r="C151" s="364"/>
      <c r="D151" s="364"/>
      <c r="E151" s="364"/>
    </row>
    <row r="152" spans="1:5" x14ac:dyDescent="0.25">
      <c r="A152" s="364"/>
      <c r="B152" s="364"/>
      <c r="C152" s="364"/>
      <c r="D152" s="364"/>
      <c r="E152" s="364"/>
    </row>
    <row r="153" spans="1:5" x14ac:dyDescent="0.25">
      <c r="A153" s="364"/>
      <c r="B153" s="364"/>
      <c r="C153" s="364"/>
      <c r="D153" s="364"/>
      <c r="E153" s="364"/>
    </row>
    <row r="154" spans="1:5" x14ac:dyDescent="0.25">
      <c r="A154" s="364"/>
      <c r="B154" s="364"/>
      <c r="C154" s="364"/>
      <c r="D154" s="364"/>
      <c r="E154" s="364"/>
    </row>
    <row r="155" spans="1:5" x14ac:dyDescent="0.25">
      <c r="A155" s="364"/>
      <c r="B155" s="364"/>
      <c r="C155" s="364"/>
      <c r="D155" s="364"/>
      <c r="E155" s="364"/>
    </row>
    <row r="156" spans="1:5" x14ac:dyDescent="0.25">
      <c r="A156" s="364"/>
      <c r="B156" s="364"/>
      <c r="C156" s="364"/>
      <c r="D156" s="364"/>
      <c r="E156" s="364"/>
    </row>
    <row r="157" spans="1:5" x14ac:dyDescent="0.25">
      <c r="A157" s="364"/>
      <c r="B157" s="364"/>
      <c r="C157" s="364"/>
      <c r="D157" s="364"/>
      <c r="E157" s="364"/>
    </row>
    <row r="158" spans="1:5" x14ac:dyDescent="0.25">
      <c r="A158" s="364"/>
      <c r="B158" s="364"/>
      <c r="C158" s="364"/>
      <c r="D158" s="364"/>
      <c r="E158" s="364"/>
    </row>
    <row r="159" spans="1:5" x14ac:dyDescent="0.25">
      <c r="A159" s="364"/>
      <c r="B159" s="364"/>
      <c r="C159" s="364"/>
      <c r="D159" s="364"/>
      <c r="E159" s="364"/>
    </row>
    <row r="160" spans="1:5" x14ac:dyDescent="0.25">
      <c r="A160" s="364"/>
      <c r="B160" s="364"/>
      <c r="C160" s="364"/>
      <c r="D160" s="364"/>
      <c r="E160" s="364"/>
    </row>
    <row r="161" spans="1:5" x14ac:dyDescent="0.25">
      <c r="A161" s="364"/>
      <c r="B161" s="364"/>
      <c r="C161" s="364"/>
      <c r="D161" s="364"/>
      <c r="E161" s="364"/>
    </row>
    <row r="162" spans="1:5" x14ac:dyDescent="0.25">
      <c r="A162" s="364"/>
      <c r="B162" s="364"/>
      <c r="C162" s="364"/>
      <c r="D162" s="364"/>
      <c r="E162" s="364"/>
    </row>
    <row r="163" spans="1:5" x14ac:dyDescent="0.25">
      <c r="A163" s="364"/>
      <c r="B163" s="364"/>
      <c r="C163" s="364"/>
      <c r="D163" s="364"/>
      <c r="E163" s="364"/>
    </row>
    <row r="164" spans="1:5" x14ac:dyDescent="0.25">
      <c r="A164" s="364"/>
      <c r="B164" s="364"/>
      <c r="C164" s="364"/>
      <c r="D164" s="364"/>
      <c r="E164" s="364"/>
    </row>
    <row r="165" spans="1:5" x14ac:dyDescent="0.25">
      <c r="A165" s="364"/>
      <c r="B165" s="364"/>
      <c r="C165" s="364"/>
      <c r="D165" s="364"/>
      <c r="E165" s="364"/>
    </row>
    <row r="166" spans="1:5" x14ac:dyDescent="0.25">
      <c r="A166" s="364"/>
      <c r="B166" s="364"/>
      <c r="C166" s="364"/>
      <c r="D166" s="364"/>
      <c r="E166" s="364"/>
    </row>
    <row r="167" spans="1:5" x14ac:dyDescent="0.25">
      <c r="A167" s="364"/>
      <c r="B167" s="364"/>
      <c r="C167" s="364"/>
      <c r="D167" s="364"/>
      <c r="E167" s="364"/>
    </row>
    <row r="168" spans="1:5" x14ac:dyDescent="0.25">
      <c r="A168" s="364"/>
      <c r="B168" s="364"/>
      <c r="C168" s="364"/>
      <c r="D168" s="364"/>
      <c r="E168" s="364"/>
    </row>
    <row r="169" spans="1:5" x14ac:dyDescent="0.25">
      <c r="A169" s="364"/>
      <c r="B169" s="364"/>
      <c r="C169" s="364"/>
      <c r="D169" s="364"/>
      <c r="E169" s="364"/>
    </row>
    <row r="170" spans="1:5" x14ac:dyDescent="0.25">
      <c r="A170" s="364"/>
      <c r="B170" s="364"/>
      <c r="C170" s="364"/>
      <c r="D170" s="364"/>
      <c r="E170" s="364"/>
    </row>
    <row r="171" spans="1:5" x14ac:dyDescent="0.25">
      <c r="A171" s="364"/>
      <c r="B171" s="364"/>
      <c r="C171" s="364"/>
      <c r="D171" s="364"/>
      <c r="E171" s="364"/>
    </row>
    <row r="172" spans="1:5" x14ac:dyDescent="0.25">
      <c r="A172" s="364"/>
      <c r="B172" s="364"/>
      <c r="C172" s="364"/>
      <c r="D172" s="364"/>
      <c r="E172" s="364"/>
    </row>
    <row r="173" spans="1:5" x14ac:dyDescent="0.25">
      <c r="A173" s="364"/>
      <c r="B173" s="364"/>
      <c r="C173" s="364"/>
      <c r="D173" s="364"/>
      <c r="E173" s="364"/>
    </row>
    <row r="174" spans="1:5" x14ac:dyDescent="0.25">
      <c r="A174" s="364"/>
      <c r="B174" s="364"/>
      <c r="C174" s="364"/>
      <c r="D174" s="364"/>
      <c r="E174" s="364"/>
    </row>
    <row r="175" spans="1:5" x14ac:dyDescent="0.25">
      <c r="A175" s="364"/>
      <c r="B175" s="364"/>
      <c r="C175" s="364"/>
      <c r="D175" s="364"/>
      <c r="E175" s="364"/>
    </row>
    <row r="176" spans="1:5" x14ac:dyDescent="0.25">
      <c r="A176" s="364"/>
      <c r="B176" s="364"/>
      <c r="C176" s="364"/>
      <c r="D176" s="364"/>
      <c r="E176" s="364"/>
    </row>
    <row r="177" spans="1:5" x14ac:dyDescent="0.25">
      <c r="A177" s="364"/>
      <c r="B177" s="364"/>
      <c r="C177" s="364"/>
      <c r="D177" s="364"/>
      <c r="E177" s="364"/>
    </row>
    <row r="178" spans="1:5" x14ac:dyDescent="0.25">
      <c r="A178" s="364"/>
      <c r="B178" s="364"/>
      <c r="C178" s="364"/>
      <c r="D178" s="364"/>
      <c r="E178" s="364"/>
    </row>
    <row r="179" spans="1:5" x14ac:dyDescent="0.25">
      <c r="A179" s="364"/>
      <c r="B179" s="364"/>
      <c r="C179" s="364"/>
      <c r="D179" s="364"/>
      <c r="E179" s="364"/>
    </row>
    <row r="180" spans="1:5" x14ac:dyDescent="0.25">
      <c r="A180" s="364"/>
      <c r="B180" s="364"/>
      <c r="C180" s="364"/>
      <c r="D180" s="364"/>
      <c r="E180" s="364"/>
    </row>
    <row r="181" spans="1:5" x14ac:dyDescent="0.25">
      <c r="A181" s="364"/>
      <c r="B181" s="364"/>
      <c r="C181" s="364"/>
      <c r="D181" s="364"/>
      <c r="E181" s="364"/>
    </row>
    <row r="182" spans="1:5" x14ac:dyDescent="0.25">
      <c r="A182" s="364"/>
      <c r="B182" s="364"/>
      <c r="C182" s="364"/>
      <c r="D182" s="364"/>
      <c r="E182" s="364"/>
    </row>
    <row r="183" spans="1:5" x14ac:dyDescent="0.25">
      <c r="A183" s="364"/>
      <c r="B183" s="364"/>
      <c r="C183" s="364"/>
      <c r="D183" s="364"/>
      <c r="E183" s="364"/>
    </row>
    <row r="184" spans="1:5" x14ac:dyDescent="0.25">
      <c r="A184" s="364"/>
      <c r="B184" s="364"/>
      <c r="C184" s="364"/>
      <c r="D184" s="364"/>
      <c r="E184" s="364"/>
    </row>
    <row r="185" spans="1:5" x14ac:dyDescent="0.25">
      <c r="A185" s="364"/>
      <c r="B185" s="364"/>
      <c r="C185" s="364"/>
      <c r="D185" s="364"/>
      <c r="E185" s="364"/>
    </row>
    <row r="186" spans="1:5" x14ac:dyDescent="0.25">
      <c r="A186" s="364"/>
      <c r="B186" s="364"/>
      <c r="C186" s="364"/>
      <c r="D186" s="364"/>
      <c r="E186" s="364"/>
    </row>
    <row r="187" spans="1:5" x14ac:dyDescent="0.25">
      <c r="A187" s="364"/>
      <c r="B187" s="364"/>
      <c r="C187" s="364"/>
      <c r="D187" s="364"/>
      <c r="E187" s="364"/>
    </row>
    <row r="188" spans="1:5" x14ac:dyDescent="0.25">
      <c r="A188" s="364"/>
      <c r="B188" s="364"/>
      <c r="C188" s="364"/>
      <c r="D188" s="364"/>
      <c r="E188" s="364"/>
    </row>
    <row r="189" spans="1:5" x14ac:dyDescent="0.25">
      <c r="A189" s="364"/>
      <c r="B189" s="364"/>
      <c r="C189" s="364"/>
      <c r="D189" s="364"/>
      <c r="E189" s="364"/>
    </row>
    <row r="190" spans="1:5" x14ac:dyDescent="0.25">
      <c r="A190" s="364"/>
      <c r="B190" s="364"/>
      <c r="C190" s="364"/>
      <c r="D190" s="364"/>
      <c r="E190" s="364"/>
    </row>
    <row r="191" spans="1:5" x14ac:dyDescent="0.25">
      <c r="A191" s="364"/>
      <c r="B191" s="364"/>
      <c r="C191" s="364"/>
      <c r="D191" s="364"/>
      <c r="E191" s="364"/>
    </row>
    <row r="192" spans="1:5" x14ac:dyDescent="0.25">
      <c r="A192" s="364"/>
      <c r="B192" s="364"/>
      <c r="C192" s="364"/>
      <c r="D192" s="364"/>
      <c r="E192" s="364"/>
    </row>
    <row r="193" spans="1:5" x14ac:dyDescent="0.25">
      <c r="A193" s="364"/>
      <c r="B193" s="364"/>
      <c r="C193" s="364"/>
      <c r="D193" s="364"/>
      <c r="E193" s="364"/>
    </row>
    <row r="194" spans="1:5" x14ac:dyDescent="0.25">
      <c r="A194" s="364"/>
      <c r="B194" s="364"/>
      <c r="C194" s="364"/>
      <c r="D194" s="364"/>
      <c r="E194" s="364"/>
    </row>
    <row r="195" spans="1:5" x14ac:dyDescent="0.25">
      <c r="A195" s="364"/>
      <c r="B195" s="364"/>
      <c r="C195" s="364"/>
      <c r="D195" s="364"/>
      <c r="E195" s="364"/>
    </row>
    <row r="196" spans="1:5" x14ac:dyDescent="0.25">
      <c r="A196" s="364"/>
      <c r="B196" s="364"/>
      <c r="C196" s="364"/>
      <c r="D196" s="364"/>
      <c r="E196" s="364"/>
    </row>
    <row r="197" spans="1:5" x14ac:dyDescent="0.25">
      <c r="A197" s="364"/>
      <c r="B197" s="364"/>
      <c r="C197" s="364"/>
      <c r="D197" s="364"/>
      <c r="E197" s="364"/>
    </row>
    <row r="198" spans="1:5" x14ac:dyDescent="0.25">
      <c r="A198" s="364"/>
      <c r="B198" s="364"/>
      <c r="C198" s="364"/>
      <c r="D198" s="364"/>
      <c r="E198" s="364"/>
    </row>
    <row r="199" spans="1:5" x14ac:dyDescent="0.25">
      <c r="A199" s="364"/>
      <c r="B199" s="364"/>
      <c r="C199" s="364"/>
      <c r="D199" s="364"/>
      <c r="E199" s="364"/>
    </row>
    <row r="200" spans="1:5" x14ac:dyDescent="0.25">
      <c r="A200" s="364"/>
      <c r="B200" s="364"/>
      <c r="C200" s="364"/>
      <c r="D200" s="364"/>
      <c r="E200" s="364"/>
    </row>
    <row r="201" spans="1:5" x14ac:dyDescent="0.25">
      <c r="A201" s="364"/>
      <c r="B201" s="364"/>
      <c r="C201" s="364"/>
      <c r="D201" s="364"/>
      <c r="E201" s="364"/>
    </row>
    <row r="202" spans="1:5" x14ac:dyDescent="0.25">
      <c r="A202" s="364"/>
      <c r="B202" s="364"/>
      <c r="C202" s="364"/>
      <c r="D202" s="364"/>
      <c r="E202" s="364"/>
    </row>
    <row r="203" spans="1:5" x14ac:dyDescent="0.25">
      <c r="A203" s="364"/>
      <c r="B203" s="364"/>
      <c r="C203" s="364"/>
      <c r="D203" s="364"/>
      <c r="E203" s="364"/>
    </row>
    <row r="204" spans="1:5" x14ac:dyDescent="0.25">
      <c r="A204" s="364"/>
      <c r="B204" s="364"/>
      <c r="C204" s="364"/>
      <c r="D204" s="364"/>
      <c r="E204" s="364"/>
    </row>
    <row r="205" spans="1:5" x14ac:dyDescent="0.25">
      <c r="A205" s="364"/>
      <c r="B205" s="364"/>
      <c r="C205" s="364"/>
      <c r="D205" s="364"/>
      <c r="E205" s="364"/>
    </row>
    <row r="206" spans="1:5" x14ac:dyDescent="0.25">
      <c r="A206" s="364"/>
      <c r="B206" s="364"/>
      <c r="C206" s="364"/>
      <c r="D206" s="364"/>
      <c r="E206" s="364"/>
    </row>
    <row r="207" spans="1:5" x14ac:dyDescent="0.25">
      <c r="A207" s="364"/>
      <c r="B207" s="364"/>
      <c r="C207" s="364"/>
      <c r="D207" s="364"/>
      <c r="E207" s="364"/>
    </row>
    <row r="208" spans="1:5" x14ac:dyDescent="0.25">
      <c r="A208" s="364"/>
      <c r="B208" s="364"/>
      <c r="C208" s="364"/>
      <c r="D208" s="364"/>
      <c r="E208" s="364"/>
    </row>
    <row r="209" spans="1:5" x14ac:dyDescent="0.25">
      <c r="A209" s="364"/>
      <c r="B209" s="364"/>
      <c r="C209" s="364"/>
      <c r="D209" s="364"/>
      <c r="E209" s="364"/>
    </row>
    <row r="210" spans="1:5" x14ac:dyDescent="0.25">
      <c r="A210" s="364"/>
      <c r="B210" s="364"/>
      <c r="C210" s="364"/>
      <c r="D210" s="364"/>
      <c r="E210" s="364"/>
    </row>
    <row r="211" spans="1:5" x14ac:dyDescent="0.25">
      <c r="A211" s="364"/>
      <c r="B211" s="364"/>
      <c r="C211" s="364"/>
      <c r="D211" s="364"/>
      <c r="E211" s="364"/>
    </row>
    <row r="212" spans="1:5" x14ac:dyDescent="0.25">
      <c r="A212" s="364"/>
      <c r="B212" s="364"/>
      <c r="C212" s="364"/>
      <c r="D212" s="364"/>
      <c r="E212" s="364"/>
    </row>
    <row r="213" spans="1:5" x14ac:dyDescent="0.25">
      <c r="A213" s="364"/>
      <c r="B213" s="364"/>
      <c r="C213" s="364"/>
      <c r="D213" s="364"/>
      <c r="E213" s="364"/>
    </row>
    <row r="214" spans="1:5" x14ac:dyDescent="0.25">
      <c r="A214" s="364"/>
      <c r="B214" s="364"/>
      <c r="C214" s="364"/>
      <c r="D214" s="364"/>
      <c r="E214" s="364"/>
    </row>
    <row r="215" spans="1:5" x14ac:dyDescent="0.25">
      <c r="A215" s="364"/>
      <c r="B215" s="364"/>
      <c r="C215" s="364"/>
      <c r="D215" s="364"/>
      <c r="E215" s="364"/>
    </row>
    <row r="216" spans="1:5" x14ac:dyDescent="0.25">
      <c r="A216" s="364"/>
      <c r="B216" s="364"/>
      <c r="C216" s="364"/>
      <c r="D216" s="364"/>
      <c r="E216" s="364"/>
    </row>
    <row r="217" spans="1:5" x14ac:dyDescent="0.25">
      <c r="A217" s="364"/>
      <c r="B217" s="364"/>
      <c r="C217" s="364"/>
      <c r="D217" s="364"/>
      <c r="E217" s="364"/>
    </row>
    <row r="218" spans="1:5" x14ac:dyDescent="0.25">
      <c r="A218" s="364"/>
      <c r="B218" s="364"/>
      <c r="C218" s="364"/>
      <c r="D218" s="364"/>
      <c r="E218" s="364"/>
    </row>
    <row r="219" spans="1:5" x14ac:dyDescent="0.25">
      <c r="A219" s="364"/>
      <c r="B219" s="364"/>
      <c r="C219" s="364"/>
      <c r="D219" s="364"/>
      <c r="E219" s="364"/>
    </row>
    <row r="220" spans="1:5" x14ac:dyDescent="0.25">
      <c r="A220" s="364"/>
      <c r="B220" s="364"/>
      <c r="C220" s="364"/>
      <c r="D220" s="364"/>
      <c r="E220" s="364"/>
    </row>
    <row r="221" spans="1:5" x14ac:dyDescent="0.25">
      <c r="A221" s="364"/>
      <c r="B221" s="364"/>
      <c r="C221" s="364"/>
      <c r="D221" s="364"/>
      <c r="E221" s="364"/>
    </row>
    <row r="222" spans="1:5" x14ac:dyDescent="0.25">
      <c r="A222" s="364"/>
      <c r="B222" s="364"/>
      <c r="C222" s="364"/>
      <c r="D222" s="364"/>
      <c r="E222" s="364"/>
    </row>
    <row r="223" spans="1:5" x14ac:dyDescent="0.25">
      <c r="A223" s="364"/>
      <c r="B223" s="364"/>
      <c r="C223" s="364"/>
      <c r="D223" s="364"/>
      <c r="E223" s="364"/>
    </row>
    <row r="224" spans="1:5" x14ac:dyDescent="0.25">
      <c r="A224" s="364"/>
      <c r="B224" s="364"/>
      <c r="C224" s="364"/>
      <c r="D224" s="364"/>
      <c r="E224" s="364"/>
    </row>
    <row r="225" spans="1:5" x14ac:dyDescent="0.25">
      <c r="A225" s="364"/>
      <c r="B225" s="364"/>
      <c r="C225" s="364"/>
      <c r="D225" s="364"/>
      <c r="E225" s="364"/>
    </row>
    <row r="226" spans="1:5" x14ac:dyDescent="0.25">
      <c r="A226" s="364"/>
      <c r="B226" s="364"/>
      <c r="C226" s="364"/>
      <c r="D226" s="364"/>
      <c r="E226" s="364"/>
    </row>
    <row r="227" spans="1:5" x14ac:dyDescent="0.25">
      <c r="A227" s="364"/>
      <c r="B227" s="364"/>
      <c r="C227" s="364"/>
      <c r="D227" s="364"/>
      <c r="E227" s="364"/>
    </row>
    <row r="228" spans="1:5" x14ac:dyDescent="0.25">
      <c r="A228" s="364"/>
      <c r="B228" s="364"/>
      <c r="C228" s="364"/>
      <c r="D228" s="364"/>
      <c r="E228" s="364"/>
    </row>
    <row r="229" spans="1:5" x14ac:dyDescent="0.25">
      <c r="A229" s="364"/>
      <c r="B229" s="364"/>
      <c r="C229" s="364"/>
      <c r="D229" s="364"/>
      <c r="E229" s="364"/>
    </row>
    <row r="230" spans="1:5" x14ac:dyDescent="0.25">
      <c r="A230" s="364"/>
      <c r="B230" s="364"/>
      <c r="C230" s="364"/>
      <c r="D230" s="364"/>
      <c r="E230" s="364"/>
    </row>
    <row r="231" spans="1:5" x14ac:dyDescent="0.25">
      <c r="A231" s="364"/>
      <c r="B231" s="364"/>
      <c r="C231" s="364"/>
      <c r="D231" s="364"/>
      <c r="E231" s="364"/>
    </row>
    <row r="232" spans="1:5" x14ac:dyDescent="0.25">
      <c r="A232" s="364"/>
      <c r="B232" s="364"/>
      <c r="C232" s="364"/>
      <c r="D232" s="364"/>
      <c r="E232" s="364"/>
    </row>
    <row r="233" spans="1:5" x14ac:dyDescent="0.25">
      <c r="A233" s="364"/>
      <c r="B233" s="364"/>
      <c r="C233" s="364"/>
      <c r="D233" s="364"/>
      <c r="E233" s="364"/>
    </row>
    <row r="234" spans="1:5" x14ac:dyDescent="0.25">
      <c r="A234" s="364"/>
      <c r="B234" s="364"/>
      <c r="C234" s="364"/>
      <c r="D234" s="364"/>
      <c r="E234" s="364"/>
    </row>
    <row r="235" spans="1:5" x14ac:dyDescent="0.25">
      <c r="A235" s="364"/>
      <c r="B235" s="364"/>
      <c r="C235" s="364"/>
      <c r="D235" s="364"/>
      <c r="E235" s="364"/>
    </row>
    <row r="236" spans="1:5" x14ac:dyDescent="0.25">
      <c r="A236" s="364"/>
      <c r="B236" s="364"/>
      <c r="C236" s="364"/>
      <c r="D236" s="364"/>
      <c r="E236" s="364"/>
    </row>
    <row r="237" spans="1:5" x14ac:dyDescent="0.25">
      <c r="A237" s="364"/>
      <c r="B237" s="364"/>
      <c r="C237" s="364"/>
      <c r="D237" s="364"/>
      <c r="E237" s="364"/>
    </row>
    <row r="238" spans="1:5" x14ac:dyDescent="0.25">
      <c r="A238" s="364"/>
      <c r="B238" s="364"/>
      <c r="C238" s="364"/>
      <c r="D238" s="364"/>
      <c r="E238" s="364"/>
    </row>
    <row r="239" spans="1:5" x14ac:dyDescent="0.25">
      <c r="A239" s="364"/>
      <c r="B239" s="364"/>
      <c r="C239" s="364"/>
      <c r="D239" s="364"/>
      <c r="E239" s="364"/>
    </row>
    <row r="240" spans="1:5" x14ac:dyDescent="0.25">
      <c r="A240" s="364"/>
      <c r="B240" s="364"/>
      <c r="C240" s="364"/>
      <c r="D240" s="364"/>
      <c r="E240" s="364"/>
    </row>
    <row r="241" spans="1:5" x14ac:dyDescent="0.25">
      <c r="A241" s="364"/>
      <c r="B241" s="364"/>
      <c r="C241" s="364"/>
      <c r="D241" s="364"/>
      <c r="E241" s="364"/>
    </row>
    <row r="242" spans="1:5" x14ac:dyDescent="0.25">
      <c r="A242" s="364"/>
      <c r="B242" s="364"/>
      <c r="C242" s="364"/>
      <c r="D242" s="364"/>
      <c r="E242" s="364"/>
    </row>
    <row r="243" spans="1:5" x14ac:dyDescent="0.25">
      <c r="A243" s="364"/>
      <c r="B243" s="364"/>
      <c r="C243" s="364"/>
      <c r="D243" s="364"/>
      <c r="E243" s="364"/>
    </row>
    <row r="244" spans="1:5" x14ac:dyDescent="0.25">
      <c r="A244" s="364"/>
      <c r="B244" s="364"/>
      <c r="C244" s="364"/>
      <c r="D244" s="364"/>
      <c r="E244" s="364"/>
    </row>
    <row r="245" spans="1:5" x14ac:dyDescent="0.25">
      <c r="A245" s="364"/>
      <c r="B245" s="364"/>
      <c r="C245" s="364"/>
      <c r="D245" s="364"/>
      <c r="E245" s="364"/>
    </row>
    <row r="246" spans="1:5" x14ac:dyDescent="0.25">
      <c r="A246" s="364"/>
      <c r="B246" s="364"/>
      <c r="C246" s="364"/>
      <c r="D246" s="364"/>
      <c r="E246" s="364"/>
    </row>
    <row r="247" spans="1:5" x14ac:dyDescent="0.25">
      <c r="A247" s="364"/>
      <c r="B247" s="364"/>
      <c r="C247" s="364"/>
      <c r="D247" s="364"/>
      <c r="E247" s="364"/>
    </row>
    <row r="248" spans="1:5" x14ac:dyDescent="0.25">
      <c r="A248" s="364"/>
      <c r="B248" s="364"/>
      <c r="C248" s="364"/>
      <c r="D248" s="364"/>
      <c r="E248" s="364"/>
    </row>
    <row r="249" spans="1:5" x14ac:dyDescent="0.25">
      <c r="A249" s="364"/>
      <c r="B249" s="364"/>
      <c r="C249" s="364"/>
      <c r="D249" s="364"/>
      <c r="E249" s="364"/>
    </row>
    <row r="250" spans="1:5" x14ac:dyDescent="0.25">
      <c r="A250" s="364"/>
      <c r="B250" s="364"/>
      <c r="C250" s="364"/>
      <c r="D250" s="364"/>
      <c r="E250" s="364"/>
    </row>
    <row r="251" spans="1:5" x14ac:dyDescent="0.25">
      <c r="A251" s="364"/>
      <c r="B251" s="364"/>
      <c r="C251" s="364"/>
      <c r="D251" s="364"/>
      <c r="E251" s="364"/>
    </row>
    <row r="252" spans="1:5" x14ac:dyDescent="0.25">
      <c r="A252" s="364"/>
      <c r="B252" s="364"/>
      <c r="C252" s="364"/>
      <c r="D252" s="364"/>
      <c r="E252" s="364"/>
    </row>
    <row r="253" spans="1:5" x14ac:dyDescent="0.25">
      <c r="A253" s="364"/>
      <c r="B253" s="364"/>
      <c r="C253" s="364"/>
      <c r="D253" s="364"/>
      <c r="E253" s="364"/>
    </row>
    <row r="254" spans="1:5" x14ac:dyDescent="0.25">
      <c r="A254" s="364"/>
      <c r="B254" s="364"/>
      <c r="C254" s="364"/>
      <c r="D254" s="364"/>
      <c r="E254" s="364"/>
    </row>
    <row r="255" spans="1:5" x14ac:dyDescent="0.25">
      <c r="A255" s="364"/>
      <c r="B255" s="364"/>
      <c r="C255" s="364"/>
      <c r="D255" s="364"/>
      <c r="E255" s="364"/>
    </row>
    <row r="256" spans="1:5" x14ac:dyDescent="0.25">
      <c r="A256" s="364"/>
      <c r="B256" s="364"/>
      <c r="C256" s="364"/>
      <c r="D256" s="364"/>
      <c r="E256" s="364"/>
    </row>
    <row r="257" spans="1:5" x14ac:dyDescent="0.25">
      <c r="A257" s="364"/>
      <c r="B257" s="364"/>
      <c r="C257" s="364"/>
      <c r="D257" s="364"/>
      <c r="E257" s="364"/>
    </row>
    <row r="258" spans="1:5" x14ac:dyDescent="0.25">
      <c r="A258" s="364"/>
      <c r="B258" s="364"/>
      <c r="C258" s="364"/>
      <c r="D258" s="364"/>
      <c r="E258" s="364"/>
    </row>
    <row r="259" spans="1:5" x14ac:dyDescent="0.25">
      <c r="A259" s="364"/>
      <c r="B259" s="364"/>
      <c r="C259" s="364"/>
      <c r="D259" s="364"/>
      <c r="E259" s="364"/>
    </row>
    <row r="260" spans="1:5" x14ac:dyDescent="0.25">
      <c r="A260" s="364"/>
      <c r="B260" s="364"/>
      <c r="C260" s="364"/>
      <c r="D260" s="364"/>
      <c r="E260" s="364"/>
    </row>
    <row r="261" spans="1:5" x14ac:dyDescent="0.25">
      <c r="A261" s="364"/>
      <c r="B261" s="364"/>
      <c r="C261" s="364"/>
      <c r="D261" s="364"/>
      <c r="E261" s="364"/>
    </row>
    <row r="262" spans="1:5" x14ac:dyDescent="0.25">
      <c r="A262" s="364"/>
      <c r="B262" s="364"/>
      <c r="C262" s="364"/>
      <c r="D262" s="364"/>
      <c r="E262" s="364"/>
    </row>
    <row r="263" spans="1:5" x14ac:dyDescent="0.25">
      <c r="A263" s="364"/>
      <c r="B263" s="364"/>
      <c r="C263" s="364"/>
      <c r="D263" s="364"/>
      <c r="E263" s="364"/>
    </row>
    <row r="264" spans="1:5" x14ac:dyDescent="0.25">
      <c r="A264" s="364"/>
      <c r="B264" s="364"/>
      <c r="C264" s="364"/>
      <c r="D264" s="364"/>
      <c r="E264" s="364"/>
    </row>
    <row r="265" spans="1:5" x14ac:dyDescent="0.25">
      <c r="A265" s="364"/>
      <c r="B265" s="364"/>
      <c r="C265" s="364"/>
      <c r="D265" s="364"/>
      <c r="E265" s="364"/>
    </row>
    <row r="266" spans="1:5" x14ac:dyDescent="0.25">
      <c r="A266" s="364"/>
      <c r="B266" s="364"/>
      <c r="C266" s="364"/>
      <c r="D266" s="364"/>
      <c r="E266" s="364"/>
    </row>
    <row r="267" spans="1:5" x14ac:dyDescent="0.25">
      <c r="A267" s="364"/>
      <c r="B267" s="364"/>
      <c r="C267" s="364"/>
      <c r="D267" s="364"/>
      <c r="E267" s="364"/>
    </row>
    <row r="268" spans="1:5" x14ac:dyDescent="0.25">
      <c r="A268" s="364"/>
      <c r="B268" s="364"/>
      <c r="C268" s="364"/>
      <c r="D268" s="364"/>
      <c r="E268" s="364"/>
    </row>
    <row r="269" spans="1:5" x14ac:dyDescent="0.25">
      <c r="A269" s="364"/>
      <c r="B269" s="364"/>
      <c r="C269" s="364"/>
      <c r="D269" s="364"/>
      <c r="E269" s="364"/>
    </row>
    <row r="270" spans="1:5" x14ac:dyDescent="0.25">
      <c r="A270" s="364"/>
      <c r="B270" s="364"/>
      <c r="C270" s="364"/>
      <c r="D270" s="364"/>
      <c r="E270" s="364"/>
    </row>
    <row r="271" spans="1:5" x14ac:dyDescent="0.25">
      <c r="A271" s="364"/>
      <c r="B271" s="364"/>
      <c r="C271" s="364"/>
      <c r="D271" s="364"/>
      <c r="E271" s="364"/>
    </row>
    <row r="272" spans="1:5" x14ac:dyDescent="0.25">
      <c r="A272" s="364"/>
      <c r="B272" s="364"/>
      <c r="C272" s="364"/>
      <c r="D272" s="364"/>
      <c r="E272" s="364"/>
    </row>
    <row r="273" spans="1:5" x14ac:dyDescent="0.25">
      <c r="A273" s="364"/>
      <c r="B273" s="364"/>
      <c r="C273" s="364"/>
      <c r="D273" s="364"/>
      <c r="E273" s="364"/>
    </row>
    <row r="274" spans="1:5" x14ac:dyDescent="0.25">
      <c r="A274" s="364"/>
      <c r="B274" s="364"/>
      <c r="C274" s="364"/>
      <c r="D274" s="364"/>
      <c r="E274" s="364"/>
    </row>
    <row r="275" spans="1:5" x14ac:dyDescent="0.25">
      <c r="A275" s="364"/>
      <c r="B275" s="364"/>
      <c r="C275" s="364"/>
      <c r="D275" s="364"/>
      <c r="E275" s="364"/>
    </row>
    <row r="276" spans="1:5" x14ac:dyDescent="0.25">
      <c r="A276" s="364"/>
      <c r="B276" s="364"/>
      <c r="C276" s="364"/>
      <c r="D276" s="364"/>
      <c r="E276" s="364"/>
    </row>
    <row r="277" spans="1:5" x14ac:dyDescent="0.25">
      <c r="A277" s="364"/>
      <c r="B277" s="364"/>
      <c r="C277" s="364"/>
      <c r="D277" s="364"/>
      <c r="E277" s="364"/>
    </row>
    <row r="278" spans="1:5" x14ac:dyDescent="0.25">
      <c r="A278" s="364"/>
      <c r="B278" s="364"/>
      <c r="C278" s="364"/>
      <c r="D278" s="364"/>
      <c r="E278" s="364"/>
    </row>
    <row r="279" spans="1:5" x14ac:dyDescent="0.25">
      <c r="A279" s="364"/>
      <c r="B279" s="364"/>
      <c r="C279" s="364"/>
      <c r="D279" s="364"/>
      <c r="E279" s="364"/>
    </row>
    <row r="280" spans="1:5" x14ac:dyDescent="0.25">
      <c r="A280" s="364"/>
      <c r="B280" s="364"/>
      <c r="C280" s="364"/>
      <c r="D280" s="364"/>
      <c r="E280" s="364"/>
    </row>
    <row r="281" spans="1:5" x14ac:dyDescent="0.25">
      <c r="A281" s="364"/>
      <c r="B281" s="364"/>
      <c r="C281" s="364"/>
      <c r="D281" s="364"/>
      <c r="E281" s="364"/>
    </row>
    <row r="282" spans="1:5" x14ac:dyDescent="0.25">
      <c r="A282" s="364"/>
      <c r="B282" s="364"/>
      <c r="C282" s="364"/>
      <c r="D282" s="364"/>
      <c r="E282" s="364"/>
    </row>
    <row r="283" spans="1:5" x14ac:dyDescent="0.25">
      <c r="A283" s="364"/>
      <c r="B283" s="364"/>
      <c r="C283" s="364"/>
      <c r="D283" s="364"/>
      <c r="E283" s="364"/>
    </row>
    <row r="284" spans="1:5" x14ac:dyDescent="0.25">
      <c r="A284" s="364"/>
      <c r="B284" s="364"/>
      <c r="C284" s="364"/>
      <c r="D284" s="364"/>
      <c r="E284" s="364"/>
    </row>
    <row r="285" spans="1:5" x14ac:dyDescent="0.25">
      <c r="A285" s="364"/>
      <c r="B285" s="364"/>
      <c r="C285" s="364"/>
      <c r="D285" s="364"/>
      <c r="E285" s="364"/>
    </row>
    <row r="286" spans="1:5" x14ac:dyDescent="0.25">
      <c r="A286" s="364"/>
      <c r="B286" s="364"/>
      <c r="C286" s="364"/>
      <c r="D286" s="364"/>
      <c r="E286" s="364"/>
    </row>
    <row r="287" spans="1:5" x14ac:dyDescent="0.25">
      <c r="A287" s="364"/>
      <c r="B287" s="364"/>
      <c r="C287" s="364"/>
      <c r="D287" s="364"/>
      <c r="E287" s="364"/>
    </row>
    <row r="288" spans="1:5" x14ac:dyDescent="0.25">
      <c r="A288" s="364"/>
      <c r="B288" s="364"/>
      <c r="C288" s="364"/>
      <c r="D288" s="364"/>
      <c r="E288" s="364"/>
    </row>
    <row r="289" spans="1:5" x14ac:dyDescent="0.25">
      <c r="A289" s="364"/>
      <c r="B289" s="364"/>
      <c r="C289" s="364"/>
      <c r="D289" s="364"/>
      <c r="E289" s="364"/>
    </row>
    <row r="290" spans="1:5" x14ac:dyDescent="0.25">
      <c r="A290" s="364"/>
      <c r="B290" s="364"/>
      <c r="C290" s="364"/>
      <c r="D290" s="364"/>
      <c r="E290" s="364"/>
    </row>
    <row r="291" spans="1:5" x14ac:dyDescent="0.25">
      <c r="A291" s="364"/>
      <c r="B291" s="364"/>
      <c r="C291" s="364"/>
      <c r="D291" s="364"/>
      <c r="E291" s="364"/>
    </row>
    <row r="292" spans="1:5" x14ac:dyDescent="0.25">
      <c r="A292" s="364"/>
      <c r="B292" s="364"/>
      <c r="C292" s="364"/>
      <c r="D292" s="364"/>
      <c r="E292" s="364"/>
    </row>
    <row r="293" spans="1:5" x14ac:dyDescent="0.25">
      <c r="A293" s="364"/>
      <c r="B293" s="364"/>
      <c r="C293" s="364"/>
      <c r="D293" s="364"/>
      <c r="E293" s="364"/>
    </row>
    <row r="294" spans="1:5" x14ac:dyDescent="0.25">
      <c r="A294" s="364"/>
      <c r="B294" s="364"/>
      <c r="C294" s="364"/>
      <c r="D294" s="364"/>
      <c r="E294" s="364"/>
    </row>
    <row r="295" spans="1:5" x14ac:dyDescent="0.25">
      <c r="A295" s="364"/>
      <c r="B295" s="364"/>
      <c r="C295" s="364"/>
      <c r="D295" s="364"/>
      <c r="E295" s="364"/>
    </row>
    <row r="296" spans="1:5" x14ac:dyDescent="0.25">
      <c r="A296" s="364"/>
      <c r="B296" s="364"/>
      <c r="C296" s="364"/>
      <c r="D296" s="364"/>
      <c r="E296" s="364"/>
    </row>
    <row r="297" spans="1:5" x14ac:dyDescent="0.25">
      <c r="A297" s="364"/>
      <c r="B297" s="364"/>
      <c r="C297" s="364"/>
      <c r="D297" s="364"/>
      <c r="E297" s="364"/>
    </row>
    <row r="298" spans="1:5" x14ac:dyDescent="0.25">
      <c r="A298" s="364"/>
      <c r="B298" s="364"/>
      <c r="C298" s="364"/>
      <c r="D298" s="364"/>
      <c r="E298" s="364"/>
    </row>
    <row r="299" spans="1:5" x14ac:dyDescent="0.25">
      <c r="A299" s="364"/>
      <c r="B299" s="364"/>
      <c r="C299" s="364"/>
      <c r="D299" s="364"/>
      <c r="E299" s="364"/>
    </row>
    <row r="300" spans="1:5" x14ac:dyDescent="0.25">
      <c r="A300" s="364"/>
      <c r="B300" s="364"/>
      <c r="C300" s="364"/>
      <c r="D300" s="364"/>
      <c r="E300" s="364"/>
    </row>
    <row r="301" spans="1:5" x14ac:dyDescent="0.25">
      <c r="A301" s="364"/>
      <c r="B301" s="364"/>
      <c r="C301" s="364"/>
      <c r="D301" s="364"/>
      <c r="E301" s="364"/>
    </row>
    <row r="302" spans="1:5" x14ac:dyDescent="0.25">
      <c r="A302" s="364"/>
      <c r="B302" s="364"/>
      <c r="C302" s="364"/>
      <c r="D302" s="364"/>
      <c r="E302" s="364"/>
    </row>
    <row r="303" spans="1:5" x14ac:dyDescent="0.25">
      <c r="A303" s="364"/>
      <c r="B303" s="364"/>
      <c r="C303" s="364"/>
      <c r="D303" s="364"/>
      <c r="E303" s="364"/>
    </row>
    <row r="304" spans="1:5" x14ac:dyDescent="0.25">
      <c r="A304" s="364"/>
      <c r="B304" s="364"/>
      <c r="C304" s="364"/>
      <c r="D304" s="364"/>
      <c r="E304" s="364"/>
    </row>
    <row r="305" spans="1:5" x14ac:dyDescent="0.25">
      <c r="A305" s="364"/>
      <c r="B305" s="364"/>
      <c r="C305" s="364"/>
      <c r="D305" s="364"/>
      <c r="E305" s="364"/>
    </row>
    <row r="306" spans="1:5" x14ac:dyDescent="0.25">
      <c r="A306" s="364"/>
      <c r="B306" s="364"/>
      <c r="C306" s="364"/>
      <c r="D306" s="364"/>
      <c r="E306" s="364"/>
    </row>
    <row r="307" spans="1:5" x14ac:dyDescent="0.25">
      <c r="A307" s="364"/>
      <c r="B307" s="364"/>
      <c r="C307" s="364"/>
      <c r="D307" s="364"/>
      <c r="E307" s="364"/>
    </row>
    <row r="308" spans="1:5" x14ac:dyDescent="0.25">
      <c r="A308" s="364"/>
      <c r="B308" s="364"/>
      <c r="C308" s="364"/>
      <c r="D308" s="364"/>
      <c r="E308" s="364"/>
    </row>
    <row r="309" spans="1:5" x14ac:dyDescent="0.25">
      <c r="A309" s="364"/>
      <c r="B309" s="364"/>
      <c r="C309" s="364"/>
      <c r="D309" s="364"/>
      <c r="E309" s="364"/>
    </row>
    <row r="310" spans="1:5" x14ac:dyDescent="0.25">
      <c r="A310" s="364"/>
      <c r="B310" s="364"/>
      <c r="C310" s="364"/>
      <c r="D310" s="364"/>
      <c r="E310" s="364"/>
    </row>
    <row r="311" spans="1:5" x14ac:dyDescent="0.25">
      <c r="A311" s="364"/>
      <c r="B311" s="364"/>
      <c r="C311" s="364"/>
      <c r="D311" s="364"/>
      <c r="E311" s="364"/>
    </row>
    <row r="312" spans="1:5" x14ac:dyDescent="0.25">
      <c r="A312" s="364"/>
      <c r="B312" s="364"/>
      <c r="C312" s="364"/>
      <c r="D312" s="364"/>
      <c r="E312" s="364"/>
    </row>
    <row r="313" spans="1:5" x14ac:dyDescent="0.25">
      <c r="A313" s="364"/>
      <c r="B313" s="364"/>
      <c r="C313" s="364"/>
      <c r="D313" s="364"/>
      <c r="E313" s="364"/>
    </row>
    <row r="314" spans="1:5" x14ac:dyDescent="0.25">
      <c r="A314" s="364"/>
      <c r="B314" s="364"/>
      <c r="C314" s="364"/>
      <c r="D314" s="364"/>
      <c r="E314" s="364"/>
    </row>
    <row r="315" spans="1:5" x14ac:dyDescent="0.25">
      <c r="A315" s="364"/>
      <c r="B315" s="364"/>
      <c r="C315" s="364"/>
      <c r="D315" s="364"/>
      <c r="E315" s="364"/>
    </row>
    <row r="316" spans="1:5" x14ac:dyDescent="0.25">
      <c r="A316" s="364"/>
      <c r="B316" s="364"/>
      <c r="C316" s="364"/>
      <c r="D316" s="364"/>
      <c r="E316" s="364"/>
    </row>
    <row r="317" spans="1:5" x14ac:dyDescent="0.25">
      <c r="A317" s="364"/>
      <c r="B317" s="364"/>
      <c r="C317" s="364"/>
      <c r="D317" s="364"/>
      <c r="E317" s="364"/>
    </row>
    <row r="318" spans="1:5" x14ac:dyDescent="0.25">
      <c r="A318" s="364"/>
      <c r="B318" s="364"/>
      <c r="C318" s="364"/>
      <c r="D318" s="364"/>
      <c r="E318" s="364"/>
    </row>
    <row r="319" spans="1:5" x14ac:dyDescent="0.25">
      <c r="A319" s="364"/>
      <c r="B319" s="364"/>
      <c r="C319" s="364"/>
      <c r="D319" s="364"/>
      <c r="E319" s="364"/>
    </row>
    <row r="320" spans="1:5" x14ac:dyDescent="0.25">
      <c r="A320" s="364"/>
      <c r="B320" s="364"/>
      <c r="C320" s="364"/>
      <c r="D320" s="364"/>
      <c r="E320" s="364"/>
    </row>
    <row r="321" spans="1:5" x14ac:dyDescent="0.25">
      <c r="A321" s="364"/>
      <c r="B321" s="364"/>
      <c r="C321" s="364"/>
      <c r="D321" s="364"/>
      <c r="E321" s="364"/>
    </row>
    <row r="322" spans="1:5" x14ac:dyDescent="0.25">
      <c r="A322" s="364"/>
      <c r="B322" s="364"/>
      <c r="C322" s="364"/>
      <c r="D322" s="364"/>
      <c r="E322" s="364"/>
    </row>
    <row r="323" spans="1:5" x14ac:dyDescent="0.25">
      <c r="A323" s="364"/>
      <c r="B323" s="364"/>
      <c r="C323" s="364"/>
      <c r="D323" s="364"/>
      <c r="E323" s="364"/>
    </row>
    <row r="324" spans="1:5" x14ac:dyDescent="0.25">
      <c r="A324" s="364"/>
      <c r="B324" s="364"/>
      <c r="C324" s="364"/>
      <c r="D324" s="364"/>
      <c r="E324" s="364"/>
    </row>
    <row r="325" spans="1:5" x14ac:dyDescent="0.25">
      <c r="A325" s="364"/>
      <c r="B325" s="364"/>
      <c r="C325" s="364"/>
      <c r="D325" s="364"/>
      <c r="E325" s="364"/>
    </row>
    <row r="326" spans="1:5" x14ac:dyDescent="0.25">
      <c r="A326" s="364"/>
      <c r="B326" s="364"/>
      <c r="C326" s="364"/>
      <c r="D326" s="364"/>
      <c r="E326" s="364"/>
    </row>
    <row r="327" spans="1:5" x14ac:dyDescent="0.25">
      <c r="A327" s="364"/>
      <c r="B327" s="364"/>
      <c r="C327" s="364"/>
      <c r="D327" s="364"/>
      <c r="E327" s="364"/>
    </row>
    <row r="328" spans="1:5" x14ac:dyDescent="0.25">
      <c r="A328" s="364"/>
      <c r="B328" s="364"/>
      <c r="C328" s="364"/>
      <c r="D328" s="364"/>
      <c r="E328" s="364"/>
    </row>
    <row r="329" spans="1:5" x14ac:dyDescent="0.25">
      <c r="A329" s="364"/>
      <c r="B329" s="364"/>
      <c r="C329" s="364"/>
      <c r="D329" s="364"/>
      <c r="E329" s="364"/>
    </row>
    <row r="330" spans="1:5" x14ac:dyDescent="0.25">
      <c r="A330" s="364"/>
      <c r="B330" s="364"/>
      <c r="C330" s="364"/>
      <c r="D330" s="364"/>
      <c r="E330" s="364"/>
    </row>
    <row r="331" spans="1:5" x14ac:dyDescent="0.25">
      <c r="A331" s="364"/>
      <c r="B331" s="364"/>
      <c r="C331" s="364"/>
      <c r="D331" s="364"/>
      <c r="E331" s="364"/>
    </row>
    <row r="332" spans="1:5" x14ac:dyDescent="0.25">
      <c r="A332" s="364"/>
      <c r="B332" s="364"/>
      <c r="C332" s="364"/>
      <c r="D332" s="364"/>
      <c r="E332" s="364"/>
    </row>
    <row r="333" spans="1:5" x14ac:dyDescent="0.25">
      <c r="A333" s="364"/>
      <c r="B333" s="364"/>
      <c r="C333" s="364"/>
      <c r="D333" s="364"/>
      <c r="E333" s="364"/>
    </row>
    <row r="334" spans="1:5" x14ac:dyDescent="0.25">
      <c r="A334" s="364"/>
      <c r="B334" s="364"/>
      <c r="C334" s="364"/>
      <c r="D334" s="364"/>
      <c r="E334" s="364"/>
    </row>
    <row r="335" spans="1:5" x14ac:dyDescent="0.25">
      <c r="A335" s="364"/>
      <c r="B335" s="364"/>
      <c r="C335" s="364"/>
      <c r="D335" s="364"/>
      <c r="E335" s="364"/>
    </row>
    <row r="336" spans="1:5" x14ac:dyDescent="0.25">
      <c r="A336" s="364"/>
      <c r="B336" s="364"/>
      <c r="C336" s="364"/>
      <c r="D336" s="364"/>
      <c r="E336" s="364"/>
    </row>
    <row r="337" spans="1:5" x14ac:dyDescent="0.25">
      <c r="A337" s="364"/>
      <c r="B337" s="364"/>
      <c r="C337" s="364"/>
      <c r="D337" s="364"/>
      <c r="E337" s="364"/>
    </row>
    <row r="338" spans="1:5" x14ac:dyDescent="0.25">
      <c r="A338" s="364"/>
      <c r="B338" s="364"/>
      <c r="C338" s="364"/>
      <c r="D338" s="364"/>
      <c r="E338" s="364"/>
    </row>
    <row r="339" spans="1:5" x14ac:dyDescent="0.25">
      <c r="A339" s="364"/>
      <c r="B339" s="364"/>
      <c r="C339" s="364"/>
      <c r="D339" s="364"/>
      <c r="E339" s="364"/>
    </row>
    <row r="340" spans="1:5" x14ac:dyDescent="0.25">
      <c r="A340" s="364"/>
      <c r="B340" s="364"/>
      <c r="C340" s="364"/>
      <c r="D340" s="364"/>
      <c r="E340" s="364"/>
    </row>
    <row r="341" spans="1:5" x14ac:dyDescent="0.25">
      <c r="A341" s="364"/>
      <c r="B341" s="364"/>
      <c r="C341" s="364"/>
      <c r="D341" s="364"/>
      <c r="E341" s="364"/>
    </row>
    <row r="342" spans="1:5" x14ac:dyDescent="0.25">
      <c r="A342" s="364"/>
      <c r="B342" s="364"/>
      <c r="C342" s="364"/>
      <c r="D342" s="364"/>
      <c r="E342" s="364"/>
    </row>
    <row r="343" spans="1:5" x14ac:dyDescent="0.25">
      <c r="A343" s="364"/>
      <c r="B343" s="364"/>
      <c r="C343" s="364"/>
      <c r="D343" s="364"/>
      <c r="E343" s="364"/>
    </row>
    <row r="344" spans="1:5" x14ac:dyDescent="0.25">
      <c r="A344" s="364"/>
      <c r="B344" s="364"/>
      <c r="C344" s="364"/>
      <c r="D344" s="364"/>
      <c r="E344" s="364"/>
    </row>
    <row r="345" spans="1:5" x14ac:dyDescent="0.25">
      <c r="A345" s="364"/>
      <c r="B345" s="364"/>
      <c r="C345" s="364"/>
      <c r="D345" s="364"/>
      <c r="E345" s="364"/>
    </row>
    <row r="346" spans="1:5" x14ac:dyDescent="0.25">
      <c r="A346" s="364"/>
      <c r="B346" s="364"/>
      <c r="C346" s="364"/>
      <c r="D346" s="364"/>
      <c r="E346" s="364"/>
    </row>
    <row r="347" spans="1:5" x14ac:dyDescent="0.25">
      <c r="A347" s="364"/>
      <c r="B347" s="364"/>
      <c r="C347" s="364"/>
      <c r="D347" s="364"/>
      <c r="E347" s="364"/>
    </row>
    <row r="348" spans="1:5" x14ac:dyDescent="0.25">
      <c r="A348" s="364"/>
      <c r="B348" s="364"/>
      <c r="C348" s="364"/>
      <c r="D348" s="364"/>
      <c r="E348" s="364"/>
    </row>
  </sheetData>
  <sheetProtection algorithmName="SHA-512" hashValue="RuSK2TN3Q8nUkgfrXILpi15QRTGjlYZoArfguR3VqGw5VKy+0AW6Ljc3Rlm+Hak4n7x+FK/7hZLj7xRydsoksw==" saltValue="EAT3kutFSELbQX0o+eW4FA==" spinCount="100000" sheet="1" objects="1" scenarios="1"/>
  <mergeCells count="11">
    <mergeCell ref="A2:E2"/>
    <mergeCell ref="A3:E3"/>
    <mergeCell ref="A4:E4"/>
    <mergeCell ref="A36:E36"/>
    <mergeCell ref="A37:E37"/>
    <mergeCell ref="A6:E6"/>
    <mergeCell ref="A7:E7"/>
    <mergeCell ref="D32:E32"/>
    <mergeCell ref="D13:E30"/>
    <mergeCell ref="D12:E12"/>
    <mergeCell ref="D33:E34"/>
  </mergeCells>
  <conditionalFormatting sqref="B34">
    <cfRule type="expression" dxfId="14" priority="1">
      <formula>B34&lt;C34</formula>
    </cfRule>
  </conditionalFormatting>
  <dataValidations count="6">
    <dataValidation type="date" allowBlank="1" showInputMessage="1" showErrorMessage="1" sqref="B27" xr:uid="{3B665D7F-DF32-4E69-8D1B-B53B1E505F0E}">
      <formula1>43831</formula1>
      <formula2>73415</formula2>
    </dataValidation>
    <dataValidation allowBlank="1" showInputMessage="1" showErrorMessage="1" promptTitle="Guidance" prompt="This refers to the Certification and Auditing Rules section 2.12 that allow audit termination in abnormal situations." sqref="D10" xr:uid="{521883B0-37D1-43F2-A8C8-E036C5F4D77C}"/>
    <dataValidation type="decimal" allowBlank="1" showInputMessage="1" showErrorMessage="1" sqref="B12 B20" xr:uid="{F02ED9CE-65FD-45C5-92D8-D57C45F1CEC9}">
      <formula1>0.1</formula1>
      <formula2>99999</formula2>
    </dataValidation>
    <dataValidation allowBlank="1" showInputMessage="1" showErrorMessage="1" promptTitle="Guidance" prompt="Please fill in the number of the executed sample of interviews." sqref="A33" xr:uid="{D2AD73D7-8B57-4AE0-9C62-2CF8EEB620A4}"/>
    <dataValidation type="whole" allowBlank="1" showInputMessage="1" showErrorMessage="1" sqref="B19" xr:uid="{2C2A5A2A-A9E4-4DFE-A59D-4C7E3CF76AB1}">
      <formula1>0</formula1>
      <formula2>999</formula2>
    </dataValidation>
    <dataValidation type="date" allowBlank="1" showInputMessage="1" showErrorMessage="1" sqref="B10:B11 E11 B21:B24 B30" xr:uid="{9E226BE4-02C4-4141-838F-F275127CAA1F}">
      <formula1>44378</formula1>
      <formula2>73050</formula2>
    </dataValidation>
  </dataValidations>
  <pageMargins left="0.511811024" right="0.511811024" top="0.78740157499999996" bottom="0.78740157499999996" header="0.31496062000000002" footer="0.31496062000000002"/>
  <drawing r:id="rId1"/>
  <tableParts count="1">
    <tablePart r:id="rId2"/>
  </tableParts>
  <extLst>
    <ext xmlns:x14="http://schemas.microsoft.com/office/spreadsheetml/2009/9/main" uri="{78C0D931-6437-407d-A8EE-F0AAD7539E65}">
      <x14:conditionalFormattings>
        <x14:conditionalFormatting xmlns:xm="http://schemas.microsoft.com/office/excel/2006/main">
          <x14:cfRule type="expression" priority="164" id="{A96157D2-87A0-4F18-B5ED-3573F9D1A41E}">
            <xm:f>'Hidden Lists'!$C$38='Hidden Lists'!$C$28</xm:f>
            <x14:dxf>
              <font>
                <b/>
                <i val="0"/>
                <color rgb="FF175259"/>
              </font>
              <fill>
                <patternFill>
                  <bgColor rgb="FFFF7C80"/>
                </patternFill>
              </fill>
            </x14:dxf>
          </x14:cfRule>
          <x14:cfRule type="expression" priority="165" id="{F2C4CD18-533C-471E-B7EC-19108AF3A4CF}">
            <xm:f>'Hidden Lists'!$C$40='Hidden Lists'!$C$28</xm:f>
            <x14:dxf>
              <font>
                <b/>
                <i val="0"/>
                <color rgb="FF175259"/>
              </font>
              <fill>
                <patternFill>
                  <bgColor rgb="FFFF7C80"/>
                </patternFill>
              </fill>
            </x14:dxf>
          </x14:cfRule>
          <xm:sqref>B21:B24 B27 B30</xm:sqref>
        </x14:conditionalFormatting>
        <x14:conditionalFormatting xmlns:xm="http://schemas.microsoft.com/office/excel/2006/main">
          <x14:cfRule type="expression" priority="170" id="{3FBFC556-F496-46BE-BBFF-BD96D2511587}">
            <xm:f>'Hidden Lists'!$C$43='Hidden Lists'!$C$28</xm:f>
            <x14:dxf>
              <font>
                <b/>
                <i val="0"/>
                <color rgb="FF175259"/>
              </font>
              <fill>
                <patternFill>
                  <bgColor rgb="FFFF7C80"/>
                </patternFill>
              </fill>
            </x14:dxf>
          </x14:cfRule>
          <xm:sqref>E11</xm:sqref>
        </x14:conditionalFormatting>
      </x14:conditionalFormattings>
    </ext>
    <ext xmlns:x14="http://schemas.microsoft.com/office/spreadsheetml/2009/9/main" uri="{CCE6A557-97BC-4b89-ADB6-D9C93CAAB3DF}">
      <x14:dataValidations xmlns:xm="http://schemas.microsoft.com/office/excel/2006/main" count="6">
        <x14:dataValidation type="list" allowBlank="1" showInputMessage="1" showErrorMessage="1" xr:uid="{9EA17A46-F4BE-4B9D-BDCF-118875E64474}">
          <x14:formula1>
            <xm:f>'Hidden Lists'!$C$33:$C$35</xm:f>
          </x14:formula1>
          <xm:sqref>B15 B18</xm:sqref>
        </x14:dataValidation>
        <x14:dataValidation type="list" allowBlank="1" showInputMessage="1" showErrorMessage="1" xr:uid="{59A73F2F-6B03-42A6-8ED0-CF830EAFB5EF}">
          <x14:formula1>
            <xm:f>'Hidden Lists'!$F$3:$F$4</xm:f>
          </x14:formula1>
          <xm:sqref>E10 B14 B17</xm:sqref>
        </x14:dataValidation>
        <x14:dataValidation type="list" allowBlank="1" showInputMessage="1" showErrorMessage="1" xr:uid="{FECC651B-5532-4FB4-871B-601C90F4E804}">
          <x14:formula1>
            <xm:f>'Hidden Lists'!$F$32:$F$35</xm:f>
          </x14:formula1>
          <xm:sqref>B29</xm:sqref>
        </x14:dataValidation>
        <x14:dataValidation type="list" allowBlank="1" showInputMessage="1" showErrorMessage="1" xr:uid="{51E8A11E-C1C9-4325-B9B5-A5D417C00C4A}">
          <x14:formula1>
            <xm:f>'Hidden Lists'!$I$22:$I$23</xm:f>
          </x14:formula1>
          <xm:sqref>D39:D348</xm:sqref>
        </x14:dataValidation>
        <x14:dataValidation type="list" allowBlank="1" showInputMessage="1" showErrorMessage="1" xr:uid="{64C13C64-90AB-483A-80BA-1BF8E528DC7F}">
          <x14:formula1>
            <xm:f>'Hidden Lists'!$I$14:$I$15</xm:f>
          </x14:formula1>
          <xm:sqref>C40:C348 C39</xm:sqref>
        </x14:dataValidation>
        <x14:dataValidation type="list" allowBlank="1" showInputMessage="1" showErrorMessage="1" xr:uid="{08BA7ECC-B81D-4A88-BE86-452C572AC63C}">
          <x14:formula1>
            <xm:f>'Hidden Lists'!$K$18:$K$20</xm:f>
          </x14:formula1>
          <xm:sqref>B9</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0BC53-E7E0-4D23-A27A-C68D01DB4217}">
  <sheetPr codeName="Sheet8">
    <tabColor rgb="FF175259"/>
  </sheetPr>
  <dimension ref="A1:J20"/>
  <sheetViews>
    <sheetView workbookViewId="0">
      <selection activeCell="E22" sqref="E22"/>
    </sheetView>
  </sheetViews>
  <sheetFormatPr defaultColWidth="9.1796875" defaultRowHeight="12.5" x14ac:dyDescent="0.25"/>
  <cols>
    <col min="1" max="1" width="23.54296875" style="324" customWidth="1"/>
    <col min="2" max="2" width="14.54296875" style="324" customWidth="1"/>
    <col min="3" max="3" width="14" style="324" customWidth="1"/>
    <col min="4" max="4" width="8.7265625" style="324" customWidth="1"/>
    <col min="5" max="5" width="30.1796875" style="324" customWidth="1"/>
    <col min="6" max="6" width="13.81640625" style="324" customWidth="1"/>
    <col min="7" max="7" width="14.453125" style="324" customWidth="1"/>
    <col min="8" max="8" width="16.26953125" style="234" bestFit="1" customWidth="1"/>
    <col min="9" max="9" width="9.1796875" style="365"/>
    <col min="10" max="10" width="9.1796875" style="366"/>
    <col min="11" max="16384" width="9.1796875" style="324"/>
  </cols>
  <sheetData>
    <row r="1" spans="1:9" x14ac:dyDescent="0.25">
      <c r="A1" s="342"/>
      <c r="B1" s="343"/>
      <c r="C1" s="343"/>
      <c r="D1" s="343"/>
      <c r="E1" s="343"/>
      <c r="F1" s="343"/>
      <c r="G1" s="344" t="str">
        <f>'2.Audit Plan'!E1</f>
        <v>Version 2.1 July 2023</v>
      </c>
    </row>
    <row r="2" spans="1:9" ht="19.5" x14ac:dyDescent="0.35">
      <c r="A2" s="610" t="s">
        <v>309</v>
      </c>
      <c r="B2" s="611"/>
      <c r="C2" s="611"/>
      <c r="D2" s="611"/>
      <c r="E2" s="611"/>
      <c r="F2" s="611"/>
      <c r="G2" s="612"/>
    </row>
    <row r="3" spans="1:9" ht="33.75" customHeight="1" x14ac:dyDescent="0.3">
      <c r="A3" s="613" t="str">
        <f>'1.Application Form'!A3:K3</f>
        <v>For Supply Chain Certificate Holders &amp; Applicants
Single site and multi-site certification</v>
      </c>
      <c r="B3" s="614"/>
      <c r="C3" s="614"/>
      <c r="D3" s="614"/>
      <c r="E3" s="614"/>
      <c r="F3" s="614"/>
      <c r="G3" s="615"/>
    </row>
    <row r="4" spans="1:9" ht="14" x14ac:dyDescent="0.3">
      <c r="A4" s="616" t="str">
        <f>'1.Application Form'!A4:K4</f>
        <v>Sustainable Agriculture Standard 2020</v>
      </c>
      <c r="B4" s="617"/>
      <c r="C4" s="617"/>
      <c r="D4" s="617"/>
      <c r="E4" s="617"/>
      <c r="F4" s="617"/>
      <c r="G4" s="618"/>
    </row>
    <row r="6" spans="1:9" x14ac:dyDescent="0.25">
      <c r="A6" s="188" t="s">
        <v>310</v>
      </c>
      <c r="B6" s="343"/>
      <c r="C6" s="367"/>
      <c r="E6" s="188" t="s">
        <v>311</v>
      </c>
      <c r="F6" s="368"/>
      <c r="G6" s="367"/>
    </row>
    <row r="7" spans="1:9" ht="58.5" customHeight="1" x14ac:dyDescent="0.25">
      <c r="A7" s="510" t="s">
        <v>312</v>
      </c>
      <c r="B7" s="511"/>
      <c r="C7" s="531"/>
      <c r="E7" s="510" t="s">
        <v>313</v>
      </c>
      <c r="F7" s="511"/>
      <c r="G7" s="531"/>
    </row>
    <row r="8" spans="1:9" x14ac:dyDescent="0.25">
      <c r="A8" s="369"/>
      <c r="B8" s="370" t="s">
        <v>314</v>
      </c>
      <c r="C8" s="371" t="s">
        <v>315</v>
      </c>
      <c r="E8" s="372"/>
      <c r="F8" s="373" t="s">
        <v>314</v>
      </c>
      <c r="G8" s="374" t="s">
        <v>316</v>
      </c>
      <c r="I8" s="375" t="s">
        <v>317</v>
      </c>
    </row>
    <row r="9" spans="1:9" ht="12.75" customHeight="1" x14ac:dyDescent="0.25">
      <c r="A9" s="329" t="str">
        <f>'3.Audit Summary'!A33</f>
        <v>Interviewed Workers</v>
      </c>
      <c r="B9" s="231">
        <f>'3.Audit Summary'!B33</f>
        <v>0</v>
      </c>
      <c r="C9" s="376">
        <f>'3.Audit Summary'!C33</f>
        <v>0</v>
      </c>
      <c r="D9" s="377"/>
      <c r="E9" s="378" t="s">
        <v>318</v>
      </c>
      <c r="F9" s="379">
        <f>'1.Application Form'!F168</f>
        <v>0</v>
      </c>
      <c r="G9" s="380">
        <v>0</v>
      </c>
      <c r="I9" s="381">
        <v>0</v>
      </c>
    </row>
    <row r="10" spans="1:9" x14ac:dyDescent="0.25">
      <c r="A10" s="382" t="str">
        <f>'Hidden Lists'!I14</f>
        <v>Site</v>
      </c>
      <c r="B10" s="383">
        <f>COUNTIF(SampleDisc[#All],'Hidden Lists'!I14)</f>
        <v>0</v>
      </c>
      <c r="C10" s="384">
        <f>'2.Audit Plan'!B76</f>
        <v>0</v>
      </c>
      <c r="D10" s="385"/>
      <c r="E10" s="386" t="s">
        <v>319</v>
      </c>
      <c r="F10" s="379">
        <f>'1.Application Form'!F169</f>
        <v>0</v>
      </c>
      <c r="G10" s="387" t="e">
        <f>G13-I10</f>
        <v>#VALUE!</v>
      </c>
      <c r="I10" s="388">
        <f>6*7</f>
        <v>42</v>
      </c>
    </row>
    <row r="11" spans="1:9" x14ac:dyDescent="0.25">
      <c r="A11" s="389"/>
      <c r="B11" s="390"/>
      <c r="C11" s="281"/>
      <c r="D11" s="385"/>
      <c r="E11" s="391" t="s">
        <v>320</v>
      </c>
      <c r="F11" s="379">
        <f>'2.Audit Plan'!B18</f>
        <v>0</v>
      </c>
      <c r="G11" s="387" t="e">
        <f>G13-I11</f>
        <v>#VALUE!</v>
      </c>
      <c r="I11" s="388">
        <f>2*7</f>
        <v>14</v>
      </c>
    </row>
    <row r="12" spans="1:9" x14ac:dyDescent="0.25">
      <c r="A12" s="392"/>
      <c r="B12" s="393"/>
      <c r="C12" s="328"/>
      <c r="D12" s="385"/>
      <c r="E12" s="391" t="s">
        <v>321</v>
      </c>
      <c r="F12" s="379">
        <f>'2.Audit Plan'!B23</f>
        <v>0</v>
      </c>
      <c r="G12" s="387" t="e">
        <f>G13-I12</f>
        <v>#VALUE!</v>
      </c>
      <c r="I12" s="388">
        <f>2*7</f>
        <v>14</v>
      </c>
    </row>
    <row r="13" spans="1:9" x14ac:dyDescent="0.25">
      <c r="D13" s="385"/>
      <c r="E13" s="394" t="s">
        <v>322</v>
      </c>
      <c r="F13" s="379">
        <f>'3.Audit Summary'!B10</f>
        <v>0</v>
      </c>
      <c r="G13" s="395" t="e">
        <f>'1.Application Form'!H50-'2b.Duration'!G8</f>
        <v>#VALUE!</v>
      </c>
      <c r="I13" s="396">
        <v>0</v>
      </c>
    </row>
    <row r="14" spans="1:9" x14ac:dyDescent="0.25">
      <c r="D14" s="385"/>
      <c r="E14" s="397" t="s">
        <v>323</v>
      </c>
      <c r="F14" s="379">
        <f>'3.Audit Summary'!B11</f>
        <v>0</v>
      </c>
      <c r="G14" s="395" t="str">
        <f>'1.Application Form'!H50</f>
        <v/>
      </c>
      <c r="I14" s="396">
        <v>0</v>
      </c>
    </row>
    <row r="15" spans="1:9" ht="13.5" customHeight="1" x14ac:dyDescent="0.25">
      <c r="A15" s="269" t="s">
        <v>324</v>
      </c>
      <c r="B15" s="398">
        <f>'3.Audit Summary'!B19</f>
        <v>0</v>
      </c>
      <c r="C15" s="328"/>
      <c r="E15" s="391" t="s">
        <v>325</v>
      </c>
      <c r="F15" s="379">
        <f>'3.Audit Summary'!B22</f>
        <v>0</v>
      </c>
      <c r="G15" s="387">
        <f>F14+I15</f>
        <v>0</v>
      </c>
      <c r="I15" s="388">
        <f>IF($B$15=0,0,10*7)</f>
        <v>0</v>
      </c>
    </row>
    <row r="16" spans="1:9" x14ac:dyDescent="0.25">
      <c r="A16" s="399"/>
      <c r="B16" s="400"/>
      <c r="C16" s="400"/>
      <c r="E16" s="391" t="s">
        <v>326</v>
      </c>
      <c r="F16" s="379">
        <f>'3.Audit Summary'!B23</f>
        <v>0</v>
      </c>
      <c r="G16" s="401">
        <f>G17</f>
        <v>28</v>
      </c>
      <c r="I16" s="402">
        <v>0</v>
      </c>
    </row>
    <row r="17" spans="1:9" x14ac:dyDescent="0.25">
      <c r="A17" s="389"/>
      <c r="B17" s="390"/>
      <c r="C17" s="281"/>
      <c r="E17" s="391" t="s">
        <v>327</v>
      </c>
      <c r="F17" s="379">
        <f>'3.Audit Summary'!B30</f>
        <v>0</v>
      </c>
      <c r="G17" s="387">
        <f>I17+G15</f>
        <v>28</v>
      </c>
      <c r="I17" s="381">
        <f>IF($B$15=0,4*7,2*7)</f>
        <v>28</v>
      </c>
    </row>
    <row r="18" spans="1:9" x14ac:dyDescent="0.25">
      <c r="A18" s="392"/>
      <c r="B18" s="393"/>
      <c r="C18" s="328"/>
      <c r="E18" s="391" t="s">
        <v>328</v>
      </c>
      <c r="F18" s="403">
        <f>'3.Audit Summary'!B24</f>
        <v>0</v>
      </c>
      <c r="G18" s="404">
        <f>I18+G17</f>
        <v>35</v>
      </c>
      <c r="I18" s="405">
        <f>7*1</f>
        <v>7</v>
      </c>
    </row>
    <row r="20" spans="1:9" x14ac:dyDescent="0.25">
      <c r="A20" s="406"/>
      <c r="B20" s="393"/>
      <c r="C20" s="328"/>
    </row>
  </sheetData>
  <sheetProtection algorithmName="SHA-512" hashValue="5RDY7jqoJa5iI2bufCKAO6l2cOyUeoU0sryjzKFrX39t2OmiSPvvWeHZKe2xNL5UP9sBtNseXdzZn13zD7uleQ==" saltValue="FAvKm0m94iq3ATEdKUemdA==" spinCount="100000" sheet="1" objects="1" scenarios="1"/>
  <mergeCells count="5">
    <mergeCell ref="A2:G2"/>
    <mergeCell ref="A3:G3"/>
    <mergeCell ref="A4:G4"/>
    <mergeCell ref="A7:C7"/>
    <mergeCell ref="E7:G7"/>
  </mergeCells>
  <conditionalFormatting sqref="B9:B10">
    <cfRule type="expression" dxfId="12" priority="2">
      <formula>B9&lt;C9</formula>
    </cfRule>
  </conditionalFormatting>
  <conditionalFormatting sqref="F10">
    <cfRule type="cellIs" dxfId="11" priority="12" operator="greaterThan">
      <formula>$G$10</formula>
    </cfRule>
  </conditionalFormatting>
  <conditionalFormatting sqref="F11">
    <cfRule type="cellIs" dxfId="10" priority="11" operator="greaterThan">
      <formula>$G$11</formula>
    </cfRule>
  </conditionalFormatting>
  <conditionalFormatting sqref="F12">
    <cfRule type="cellIs" dxfId="9" priority="10" operator="greaterThan">
      <formula>$G$12</formula>
    </cfRule>
  </conditionalFormatting>
  <conditionalFormatting sqref="F13">
    <cfRule type="cellIs" dxfId="8" priority="9" operator="greaterThan">
      <formula>$G$13</formula>
    </cfRule>
  </conditionalFormatting>
  <conditionalFormatting sqref="F14:F18">
    <cfRule type="cellIs" dxfId="7" priority="8" operator="greaterThan">
      <formula>$G$14</formula>
    </cfRule>
  </conditionalFormatting>
  <conditionalFormatting sqref="G9:G14">
    <cfRule type="expression" dxfId="6" priority="16">
      <formula>G9&lt;#REF!</formula>
    </cfRule>
  </conditionalFormatting>
  <pageMargins left="0.511811024" right="0.511811024" top="0.78740157499999996" bottom="0.78740157499999996" header="0.31496062000000002" footer="0.31496062000000002"/>
  <pageSetup paperSize="9" orientation="portrait" horizontalDpi="4294967293" verticalDpi="0" r:id="rId1"/>
  <ignoredErrors>
    <ignoredError sqref="F16 F18" unlockedFormula="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0F439D-2B8A-4F80-A361-CAA367A12B3A}">
  <sheetPr codeName="Sheet9">
    <tabColor rgb="FFDEDBC4"/>
  </sheetPr>
  <dimension ref="A1:V198"/>
  <sheetViews>
    <sheetView zoomScale="70" zoomScaleNormal="70" workbookViewId="0">
      <selection activeCell="O25" sqref="O25"/>
    </sheetView>
  </sheetViews>
  <sheetFormatPr defaultColWidth="9.1796875" defaultRowHeight="14.5" x14ac:dyDescent="0.35"/>
  <cols>
    <col min="1" max="1" width="17.453125" style="3" customWidth="1"/>
    <col min="2" max="2" width="4.54296875" style="3" customWidth="1"/>
    <col min="3" max="3" width="26.54296875" style="1" bestFit="1" customWidth="1"/>
    <col min="4" max="4" width="7.7265625" style="1" customWidth="1"/>
    <col min="5" max="5" width="6.453125" style="1" customWidth="1"/>
    <col min="6" max="6" width="14.7265625" style="1" bestFit="1" customWidth="1"/>
    <col min="7" max="8" width="12" style="1" customWidth="1"/>
    <col min="9" max="9" width="25" style="1" bestFit="1" customWidth="1"/>
    <col min="10" max="10" width="20.453125" style="1" customWidth="1"/>
    <col min="11" max="11" width="46.54296875" style="1" bestFit="1" customWidth="1"/>
    <col min="12" max="12" width="3.81640625" style="1" customWidth="1"/>
    <col min="13" max="13" width="14.453125" style="1" bestFit="1" customWidth="1"/>
    <col min="14" max="14" width="3.7265625" style="1" customWidth="1"/>
    <col min="15" max="15" width="4.7265625" style="1" customWidth="1"/>
    <col min="16" max="16" width="20.7265625" style="1" bestFit="1" customWidth="1"/>
    <col min="17" max="18" width="9.1796875" style="1"/>
    <col min="19" max="19" width="14.26953125" style="1" customWidth="1"/>
    <col min="20" max="20" width="4.54296875" style="1" customWidth="1"/>
    <col min="21" max="21" width="92" style="1" customWidth="1"/>
    <col min="22" max="16384" width="9.1796875" style="1"/>
  </cols>
  <sheetData>
    <row r="1" spans="1:22" ht="15" thickBot="1" x14ac:dyDescent="0.4">
      <c r="A1" s="161" t="s">
        <v>329</v>
      </c>
      <c r="D1" s="41"/>
      <c r="H1" s="41"/>
    </row>
    <row r="2" spans="1:22" x14ac:dyDescent="0.35">
      <c r="A2" s="22" t="s">
        <v>330</v>
      </c>
      <c r="B2" s="25"/>
      <c r="C2" s="19" t="s">
        <v>331</v>
      </c>
      <c r="F2" s="19" t="s">
        <v>332</v>
      </c>
      <c r="G2" s="41"/>
      <c r="I2" s="19" t="s">
        <v>333</v>
      </c>
      <c r="K2" s="19" t="s">
        <v>334</v>
      </c>
      <c r="M2" s="19" t="s">
        <v>335</v>
      </c>
      <c r="P2" s="19" t="s">
        <v>336</v>
      </c>
      <c r="Q2" s="19" t="s">
        <v>337</v>
      </c>
      <c r="S2" s="19" t="s">
        <v>338</v>
      </c>
      <c r="U2" s="629" t="s">
        <v>339</v>
      </c>
      <c r="V2" s="629"/>
    </row>
    <row r="3" spans="1:22" ht="21" x14ac:dyDescent="0.35">
      <c r="A3" s="23" t="s">
        <v>340</v>
      </c>
      <c r="B3" s="4"/>
      <c r="C3" s="20" t="s">
        <v>341</v>
      </c>
      <c r="F3" s="20" t="s">
        <v>90</v>
      </c>
      <c r="I3" s="20" t="s">
        <v>107</v>
      </c>
      <c r="K3" s="20">
        <f>'2.Audit Plan'!B37</f>
        <v>0</v>
      </c>
      <c r="M3" s="20" t="s">
        <v>342</v>
      </c>
      <c r="P3" s="14" t="s">
        <v>343</v>
      </c>
      <c r="Q3" s="15" t="s">
        <v>344</v>
      </c>
      <c r="R3" s="1" t="s">
        <v>345</v>
      </c>
      <c r="S3" s="1" t="s">
        <v>346</v>
      </c>
      <c r="T3" s="1" t="s">
        <v>345</v>
      </c>
      <c r="U3" s="40" t="s">
        <v>347</v>
      </c>
    </row>
    <row r="4" spans="1:22" ht="21.5" thickBot="1" x14ac:dyDescent="0.4">
      <c r="A4" s="23" t="s">
        <v>348</v>
      </c>
      <c r="B4" s="4"/>
      <c r="C4" s="20" t="s">
        <v>349</v>
      </c>
      <c r="F4" s="21" t="s">
        <v>350</v>
      </c>
      <c r="I4" s="20" t="s">
        <v>351</v>
      </c>
      <c r="K4" s="20">
        <f>'2.Audit Plan'!B41</f>
        <v>0</v>
      </c>
      <c r="M4" s="21" t="s">
        <v>352</v>
      </c>
      <c r="P4" s="14" t="s">
        <v>353</v>
      </c>
      <c r="Q4" s="15" t="s">
        <v>354</v>
      </c>
      <c r="R4" s="1" t="s">
        <v>345</v>
      </c>
      <c r="U4" s="40" t="s">
        <v>355</v>
      </c>
    </row>
    <row r="5" spans="1:22" ht="21.5" thickBot="1" x14ac:dyDescent="0.4">
      <c r="A5" s="23" t="s">
        <v>356</v>
      </c>
      <c r="B5" s="4"/>
      <c r="C5" s="20" t="s">
        <v>357</v>
      </c>
      <c r="H5" s="41"/>
      <c r="I5" s="21" t="s">
        <v>358</v>
      </c>
      <c r="K5" s="20">
        <f>'2.Audit Plan'!B45</f>
        <v>0</v>
      </c>
      <c r="P5" s="14" t="s">
        <v>359</v>
      </c>
      <c r="Q5" s="15" t="s">
        <v>360</v>
      </c>
      <c r="R5" s="1" t="s">
        <v>345</v>
      </c>
      <c r="S5" s="19" t="s">
        <v>361</v>
      </c>
      <c r="U5" s="40" t="s">
        <v>362</v>
      </c>
    </row>
    <row r="6" spans="1:22" ht="21.5" thickBot="1" x14ac:dyDescent="0.4">
      <c r="A6" s="23" t="s">
        <v>363</v>
      </c>
      <c r="B6" s="4"/>
      <c r="C6" s="20" t="s">
        <v>364</v>
      </c>
      <c r="F6" s="19" t="s">
        <v>365</v>
      </c>
      <c r="G6" s="41"/>
      <c r="I6" s="41"/>
      <c r="K6" s="20">
        <f>'2.Audit Plan'!B49</f>
        <v>0</v>
      </c>
      <c r="P6" s="14" t="s">
        <v>366</v>
      </c>
      <c r="Q6" s="15" t="s">
        <v>367</v>
      </c>
      <c r="R6" s="1" t="s">
        <v>345</v>
      </c>
      <c r="S6" s="35" t="s">
        <v>368</v>
      </c>
      <c r="U6" s="40" t="s">
        <v>369</v>
      </c>
    </row>
    <row r="7" spans="1:22" ht="15" thickBot="1" x14ac:dyDescent="0.4">
      <c r="A7" s="23" t="s">
        <v>370</v>
      </c>
      <c r="B7" s="4"/>
      <c r="C7" s="21" t="s">
        <v>371</v>
      </c>
      <c r="F7" s="20" t="s">
        <v>372</v>
      </c>
      <c r="I7" s="19" t="s">
        <v>373</v>
      </c>
      <c r="K7" s="20">
        <f>'2.Audit Plan'!B53</f>
        <v>0</v>
      </c>
      <c r="P7" s="16" t="s">
        <v>374</v>
      </c>
      <c r="Q7" s="18" t="s">
        <v>375</v>
      </c>
      <c r="R7" s="1" t="s">
        <v>345</v>
      </c>
      <c r="S7" s="35" t="s">
        <v>376</v>
      </c>
    </row>
    <row r="8" spans="1:22" ht="15" thickBot="1" x14ac:dyDescent="0.4">
      <c r="A8" s="23" t="s">
        <v>377</v>
      </c>
      <c r="B8" s="4"/>
      <c r="D8" s="41"/>
      <c r="F8" s="21" t="s">
        <v>80</v>
      </c>
      <c r="I8" s="20" t="s">
        <v>378</v>
      </c>
      <c r="K8" s="21">
        <f>'2.Audit Plan'!B57</f>
        <v>0</v>
      </c>
      <c r="S8" s="35" t="s">
        <v>379</v>
      </c>
      <c r="U8" s="629" t="s">
        <v>380</v>
      </c>
      <c r="V8" s="629"/>
    </row>
    <row r="9" spans="1:22" ht="15.75" customHeight="1" thickBot="1" x14ac:dyDescent="0.4">
      <c r="A9" s="23" t="s">
        <v>381</v>
      </c>
      <c r="B9" s="4"/>
      <c r="C9" s="19" t="s">
        <v>382</v>
      </c>
      <c r="H9" s="41"/>
      <c r="I9" s="20" t="s">
        <v>383</v>
      </c>
      <c r="S9" s="35" t="s">
        <v>384</v>
      </c>
      <c r="U9" s="150" t="s">
        <v>385</v>
      </c>
      <c r="V9" s="1" t="s">
        <v>345</v>
      </c>
    </row>
    <row r="10" spans="1:22" ht="15" thickBot="1" x14ac:dyDescent="0.4">
      <c r="A10" s="23" t="s">
        <v>386</v>
      </c>
      <c r="B10" s="4"/>
      <c r="C10" s="1" t="s">
        <v>387</v>
      </c>
      <c r="F10" s="19" t="s">
        <v>388</v>
      </c>
      <c r="G10" s="41"/>
      <c r="I10" s="21" t="s">
        <v>389</v>
      </c>
      <c r="K10" s="19" t="s">
        <v>390</v>
      </c>
      <c r="P10" s="19" t="s">
        <v>391</v>
      </c>
      <c r="Q10" s="19" t="s">
        <v>337</v>
      </c>
      <c r="R10" s="1" t="s">
        <v>345</v>
      </c>
      <c r="U10" s="1" t="s">
        <v>392</v>
      </c>
      <c r="V10" s="1" t="s">
        <v>345</v>
      </c>
    </row>
    <row r="11" spans="1:22" x14ac:dyDescent="0.35">
      <c r="A11" s="23" t="s">
        <v>393</v>
      </c>
      <c r="B11" s="4"/>
      <c r="C11" s="1" t="s">
        <v>394</v>
      </c>
      <c r="F11" s="20" t="s">
        <v>395</v>
      </c>
      <c r="K11" s="20" t="s">
        <v>396</v>
      </c>
      <c r="P11" s="14" t="s">
        <v>397</v>
      </c>
      <c r="Q11" s="15" t="s">
        <v>398</v>
      </c>
      <c r="R11" s="1" t="s">
        <v>345</v>
      </c>
    </row>
    <row r="12" spans="1:22" ht="15" thickBot="1" x14ac:dyDescent="0.4">
      <c r="A12" s="23" t="s">
        <v>399</v>
      </c>
      <c r="B12" s="4"/>
      <c r="C12" s="1" t="s">
        <v>400</v>
      </c>
      <c r="F12" s="21" t="s">
        <v>401</v>
      </c>
      <c r="I12" s="71" t="s">
        <v>402</v>
      </c>
      <c r="K12" s="20" t="s">
        <v>403</v>
      </c>
      <c r="P12" s="14" t="s">
        <v>404</v>
      </c>
      <c r="Q12" s="15" t="s">
        <v>405</v>
      </c>
      <c r="R12" s="1" t="s">
        <v>345</v>
      </c>
      <c r="U12" s="1" t="s">
        <v>406</v>
      </c>
      <c r="V12" s="1" t="s">
        <v>345</v>
      </c>
    </row>
    <row r="13" spans="1:22" ht="15" thickBot="1" x14ac:dyDescent="0.4">
      <c r="A13" s="23" t="s">
        <v>407</v>
      </c>
      <c r="B13" s="4"/>
      <c r="C13" s="1" t="s">
        <v>408</v>
      </c>
      <c r="H13" s="41"/>
      <c r="I13" s="72" t="s">
        <v>372</v>
      </c>
      <c r="K13" s="20" t="s">
        <v>409</v>
      </c>
      <c r="P13" s="14" t="s">
        <v>410</v>
      </c>
      <c r="Q13" s="15" t="s">
        <v>411</v>
      </c>
      <c r="R13" s="1" t="s">
        <v>345</v>
      </c>
    </row>
    <row r="14" spans="1:22" ht="15" thickBot="1" x14ac:dyDescent="0.4">
      <c r="A14" s="23" t="s">
        <v>412</v>
      </c>
      <c r="B14" s="4"/>
      <c r="C14" s="1" t="s">
        <v>413</v>
      </c>
      <c r="F14" s="19" t="s">
        <v>333</v>
      </c>
      <c r="G14" s="41"/>
      <c r="I14" s="72" t="s">
        <v>105</v>
      </c>
      <c r="K14" s="21" t="s">
        <v>389</v>
      </c>
      <c r="P14" s="14" t="s">
        <v>414</v>
      </c>
      <c r="Q14" s="15" t="s">
        <v>415</v>
      </c>
      <c r="R14" s="1" t="s">
        <v>345</v>
      </c>
    </row>
    <row r="15" spans="1:22" x14ac:dyDescent="0.35">
      <c r="A15" s="23" t="s">
        <v>416</v>
      </c>
      <c r="B15" s="4"/>
      <c r="C15" s="1" t="s">
        <v>417</v>
      </c>
      <c r="F15" s="20" t="s">
        <v>418</v>
      </c>
      <c r="I15" s="72" t="s">
        <v>109</v>
      </c>
      <c r="P15" s="14" t="s">
        <v>419</v>
      </c>
      <c r="Q15" s="15" t="s">
        <v>420</v>
      </c>
      <c r="R15" s="1" t="s">
        <v>345</v>
      </c>
    </row>
    <row r="16" spans="1:22" ht="15" thickBot="1" x14ac:dyDescent="0.4">
      <c r="A16" s="23" t="s">
        <v>421</v>
      </c>
      <c r="B16" s="4"/>
      <c r="C16" s="1" t="s">
        <v>422</v>
      </c>
      <c r="F16" s="20" t="s">
        <v>423</v>
      </c>
      <c r="I16" s="72" t="s">
        <v>424</v>
      </c>
      <c r="P16" s="14" t="s">
        <v>425</v>
      </c>
      <c r="Q16" s="15" t="s">
        <v>426</v>
      </c>
      <c r="R16" s="1" t="s">
        <v>345</v>
      </c>
    </row>
    <row r="17" spans="1:18" ht="15" thickBot="1" x14ac:dyDescent="0.4">
      <c r="A17" s="23" t="s">
        <v>427</v>
      </c>
      <c r="B17" s="4"/>
      <c r="C17" s="1" t="s">
        <v>428</v>
      </c>
      <c r="F17" s="21" t="s">
        <v>429</v>
      </c>
      <c r="I17" s="72" t="s">
        <v>430</v>
      </c>
      <c r="K17" s="19" t="s">
        <v>431</v>
      </c>
      <c r="P17" s="16" t="s">
        <v>432</v>
      </c>
      <c r="Q17" s="18" t="s">
        <v>433</v>
      </c>
      <c r="R17" s="1" t="s">
        <v>345</v>
      </c>
    </row>
    <row r="18" spans="1:18" ht="15" thickBot="1" x14ac:dyDescent="0.4">
      <c r="A18" s="23" t="s">
        <v>434</v>
      </c>
      <c r="B18" s="4"/>
      <c r="C18" s="1" t="s">
        <v>435</v>
      </c>
      <c r="I18" s="73" t="s">
        <v>436</v>
      </c>
      <c r="K18" s="20" t="s">
        <v>437</v>
      </c>
      <c r="P18" s="1" t="s">
        <v>438</v>
      </c>
      <c r="Q18" s="45" t="s">
        <v>439</v>
      </c>
      <c r="R18" s="1" t="s">
        <v>345</v>
      </c>
    </row>
    <row r="19" spans="1:18" x14ac:dyDescent="0.35">
      <c r="A19" s="23" t="s">
        <v>440</v>
      </c>
      <c r="B19" s="4"/>
      <c r="D19" s="41"/>
      <c r="F19" s="19" t="s">
        <v>195</v>
      </c>
      <c r="G19" s="70" t="s">
        <v>195</v>
      </c>
      <c r="K19" s="20" t="s">
        <v>441</v>
      </c>
    </row>
    <row r="20" spans="1:18" ht="15" thickBot="1" x14ac:dyDescent="0.4">
      <c r="A20" s="23" t="s">
        <v>442</v>
      </c>
      <c r="B20" s="4"/>
      <c r="C20" s="74" t="s">
        <v>443</v>
      </c>
      <c r="F20" s="20" t="s">
        <v>444</v>
      </c>
      <c r="G20" s="20" t="s">
        <v>445</v>
      </c>
      <c r="I20" s="17"/>
      <c r="K20" s="20" t="s">
        <v>446</v>
      </c>
    </row>
    <row r="21" spans="1:18" ht="15" thickBot="1" x14ac:dyDescent="0.4">
      <c r="A21" s="23" t="s">
        <v>447</v>
      </c>
      <c r="B21" s="4"/>
      <c r="C21" s="75" t="s">
        <v>2</v>
      </c>
      <c r="F21" s="21" t="s">
        <v>448</v>
      </c>
      <c r="G21" s="21" t="s">
        <v>449</v>
      </c>
      <c r="I21" s="19" t="s">
        <v>450</v>
      </c>
    </row>
    <row r="22" spans="1:18" ht="15" thickBot="1" x14ac:dyDescent="0.4">
      <c r="A22" s="23" t="s">
        <v>451</v>
      </c>
      <c r="B22" s="4"/>
      <c r="C22" s="75" t="s">
        <v>1106</v>
      </c>
      <c r="H22" s="41"/>
      <c r="I22" s="20" t="s">
        <v>452</v>
      </c>
      <c r="K22" s="179" t="s">
        <v>453</v>
      </c>
    </row>
    <row r="23" spans="1:18" ht="15" thickBot="1" x14ac:dyDescent="0.4">
      <c r="A23" s="23" t="s">
        <v>454</v>
      </c>
      <c r="B23" s="4"/>
      <c r="F23" s="19" t="s">
        <v>455</v>
      </c>
      <c r="G23" s="42"/>
      <c r="I23" s="21" t="s">
        <v>456</v>
      </c>
      <c r="K23" s="180" t="s">
        <v>457</v>
      </c>
    </row>
    <row r="24" spans="1:18" x14ac:dyDescent="0.35">
      <c r="A24" s="23" t="s">
        <v>458</v>
      </c>
      <c r="B24" s="4"/>
      <c r="D24" s="41"/>
      <c r="F24" s="20" t="s">
        <v>372</v>
      </c>
      <c r="K24" s="180" t="s">
        <v>459</v>
      </c>
    </row>
    <row r="25" spans="1:18" ht="15" thickBot="1" x14ac:dyDescent="0.4">
      <c r="A25" s="23" t="s">
        <v>460</v>
      </c>
      <c r="B25" s="4"/>
      <c r="C25" s="74" t="s">
        <v>461</v>
      </c>
      <c r="D25" s="80"/>
      <c r="F25" s="21" t="s">
        <v>105</v>
      </c>
      <c r="I25" s="74" t="s">
        <v>78</v>
      </c>
      <c r="K25" s="180">
        <v>1</v>
      </c>
    </row>
    <row r="26" spans="1:18" ht="15" thickBot="1" x14ac:dyDescent="0.4">
      <c r="A26" s="23" t="s">
        <v>462</v>
      </c>
      <c r="B26" s="4"/>
      <c r="C26" s="78">
        <f>IF('2.Audit Plan'!E28='Hidden Lists'!F3,1,0)</f>
        <v>0</v>
      </c>
      <c r="D26" s="80"/>
      <c r="I26" s="75" t="s">
        <v>106</v>
      </c>
      <c r="K26" s="180">
        <v>2</v>
      </c>
    </row>
    <row r="27" spans="1:18" x14ac:dyDescent="0.35">
      <c r="A27" s="23" t="s">
        <v>463</v>
      </c>
      <c r="B27" s="4"/>
      <c r="C27" s="78">
        <f>'2b.Duration'!C14</f>
        <v>1</v>
      </c>
      <c r="F27" s="19" t="s">
        <v>168</v>
      </c>
      <c r="I27" s="75" t="s">
        <v>464</v>
      </c>
      <c r="K27" s="180">
        <v>3</v>
      </c>
    </row>
    <row r="28" spans="1:18" x14ac:dyDescent="0.35">
      <c r="A28" s="23" t="s">
        <v>465</v>
      </c>
      <c r="B28" s="4"/>
      <c r="C28" s="75" t="s">
        <v>466</v>
      </c>
      <c r="F28" s="20" t="s">
        <v>467</v>
      </c>
      <c r="I28" s="75" t="s">
        <v>468</v>
      </c>
      <c r="K28" s="180">
        <v>4</v>
      </c>
    </row>
    <row r="29" spans="1:18" ht="15" thickBot="1" x14ac:dyDescent="0.4">
      <c r="A29" s="23" t="s">
        <v>469</v>
      </c>
      <c r="B29" s="4"/>
      <c r="C29" s="75" t="s">
        <v>470</v>
      </c>
      <c r="D29" s="82"/>
      <c r="F29" s="21" t="s">
        <v>471</v>
      </c>
      <c r="I29" s="75" t="s">
        <v>108</v>
      </c>
      <c r="K29" s="180">
        <v>5</v>
      </c>
    </row>
    <row r="30" spans="1:18" ht="15" thickBot="1" x14ac:dyDescent="0.4">
      <c r="A30" s="23" t="s">
        <v>472</v>
      </c>
      <c r="B30" s="4"/>
      <c r="C30" s="79" t="str">
        <f>IF(AND(C26=1,C27&lt;1.1),C28,C29)</f>
        <v>Correct</v>
      </c>
      <c r="K30" s="180">
        <v>6</v>
      </c>
    </row>
    <row r="31" spans="1:18" x14ac:dyDescent="0.35">
      <c r="A31" s="23" t="s">
        <v>473</v>
      </c>
      <c r="B31" s="4"/>
      <c r="F31" s="19" t="s">
        <v>474</v>
      </c>
      <c r="I31" s="74" t="s">
        <v>475</v>
      </c>
      <c r="K31" s="180">
        <v>7</v>
      </c>
    </row>
    <row r="32" spans="1:18" x14ac:dyDescent="0.35">
      <c r="A32" s="23" t="s">
        <v>476</v>
      </c>
      <c r="B32" s="4"/>
      <c r="C32" s="84" t="s">
        <v>477</v>
      </c>
      <c r="D32" s="81"/>
      <c r="E32" s="81"/>
      <c r="F32" s="20" t="s">
        <v>394</v>
      </c>
      <c r="I32" s="75" t="s">
        <v>109</v>
      </c>
      <c r="K32" s="180">
        <v>8</v>
      </c>
    </row>
    <row r="33" spans="1:11" x14ac:dyDescent="0.35">
      <c r="A33" s="23" t="s">
        <v>478</v>
      </c>
      <c r="B33" s="4"/>
      <c r="C33" s="129" t="s">
        <v>479</v>
      </c>
      <c r="D33" s="81"/>
      <c r="F33" s="20" t="s">
        <v>480</v>
      </c>
      <c r="I33" s="75" t="s">
        <v>481</v>
      </c>
      <c r="K33" s="180">
        <v>9</v>
      </c>
    </row>
    <row r="34" spans="1:11" x14ac:dyDescent="0.35">
      <c r="A34" s="23" t="s">
        <v>482</v>
      </c>
      <c r="B34" s="4"/>
      <c r="C34" s="130" t="s">
        <v>483</v>
      </c>
      <c r="E34" s="81"/>
      <c r="F34" s="20" t="s">
        <v>484</v>
      </c>
      <c r="I34" s="75" t="s">
        <v>424</v>
      </c>
      <c r="K34" s="180">
        <v>10</v>
      </c>
    </row>
    <row r="35" spans="1:11" ht="15" thickBot="1" x14ac:dyDescent="0.4">
      <c r="A35" s="23" t="s">
        <v>485</v>
      </c>
      <c r="B35" s="4"/>
      <c r="C35" s="129" t="s">
        <v>486</v>
      </c>
      <c r="E35" s="81"/>
      <c r="F35" s="21" t="s">
        <v>487</v>
      </c>
      <c r="I35" s="75" t="s">
        <v>430</v>
      </c>
      <c r="K35" s="180">
        <v>11</v>
      </c>
    </row>
    <row r="36" spans="1:11" ht="15" thickBot="1" x14ac:dyDescent="0.4">
      <c r="A36" s="23" t="s">
        <v>488</v>
      </c>
      <c r="B36" s="4"/>
      <c r="C36" s="131">
        <f>IF('3.Audit Summary'!B17='Hidden Lists'!F3,1,0)</f>
        <v>0</v>
      </c>
      <c r="K36" s="181">
        <v>12</v>
      </c>
    </row>
    <row r="37" spans="1:11" x14ac:dyDescent="0.35">
      <c r="A37" s="23" t="s">
        <v>489</v>
      </c>
      <c r="B37" s="4"/>
      <c r="C37" s="128">
        <f>COUNTA('3.Audit Summary'!B21:B22)</f>
        <v>0</v>
      </c>
      <c r="I37" s="74" t="s">
        <v>100</v>
      </c>
    </row>
    <row r="38" spans="1:11" x14ac:dyDescent="0.35">
      <c r="A38" s="23" t="s">
        <v>490</v>
      </c>
      <c r="B38" s="4"/>
      <c r="C38" s="79" t="str">
        <f>IF(AND(C36=1,C37&lt;2),C28,C29)</f>
        <v>Correct</v>
      </c>
      <c r="I38" s="75" t="s">
        <v>105</v>
      </c>
    </row>
    <row r="39" spans="1:11" x14ac:dyDescent="0.35">
      <c r="A39" s="23" t="s">
        <v>491</v>
      </c>
      <c r="B39" s="4"/>
      <c r="C39" s="83"/>
      <c r="I39" s="75" t="s">
        <v>109</v>
      </c>
    </row>
    <row r="40" spans="1:11" x14ac:dyDescent="0.35">
      <c r="A40" s="23" t="s">
        <v>492</v>
      </c>
      <c r="B40" s="4"/>
      <c r="C40" s="84" t="s">
        <v>493</v>
      </c>
    </row>
    <row r="41" spans="1:11" x14ac:dyDescent="0.35">
      <c r="A41" s="23" t="s">
        <v>494</v>
      </c>
      <c r="B41" s="4"/>
      <c r="C41" s="1">
        <f>IF('3.Audit Summary'!E10='Hidden Lists'!F3,1,0)</f>
        <v>0</v>
      </c>
    </row>
    <row r="42" spans="1:11" x14ac:dyDescent="0.35">
      <c r="A42" s="23" t="s">
        <v>495</v>
      </c>
      <c r="B42" s="4"/>
      <c r="C42" s="1">
        <f>COUNTA('3.Audit Summary'!E11)</f>
        <v>0</v>
      </c>
    </row>
    <row r="43" spans="1:11" x14ac:dyDescent="0.35">
      <c r="A43" s="23" t="s">
        <v>496</v>
      </c>
      <c r="B43" s="4"/>
      <c r="C43" s="79" t="str">
        <f>IF(AND(C41=1,C42&lt;1),C28,C29)</f>
        <v>Correct</v>
      </c>
    </row>
    <row r="44" spans="1:11" x14ac:dyDescent="0.35">
      <c r="A44" s="23" t="s">
        <v>497</v>
      </c>
      <c r="B44" s="4"/>
    </row>
    <row r="45" spans="1:11" x14ac:dyDescent="0.35">
      <c r="A45" s="23" t="s">
        <v>498</v>
      </c>
      <c r="B45" s="4"/>
    </row>
    <row r="46" spans="1:11" x14ac:dyDescent="0.35">
      <c r="A46" s="23" t="s">
        <v>499</v>
      </c>
      <c r="B46" s="4"/>
    </row>
    <row r="47" spans="1:11" x14ac:dyDescent="0.35">
      <c r="A47" s="23" t="s">
        <v>500</v>
      </c>
      <c r="B47" s="4"/>
    </row>
    <row r="48" spans="1:11" x14ac:dyDescent="0.35">
      <c r="A48" s="23" t="s">
        <v>501</v>
      </c>
      <c r="B48" s="4"/>
    </row>
    <row r="49" spans="1:2" x14ac:dyDescent="0.35">
      <c r="A49" s="23" t="s">
        <v>502</v>
      </c>
      <c r="B49" s="4"/>
    </row>
    <row r="50" spans="1:2" x14ac:dyDescent="0.35">
      <c r="A50" s="23" t="s">
        <v>503</v>
      </c>
      <c r="B50" s="4"/>
    </row>
    <row r="51" spans="1:2" x14ac:dyDescent="0.35">
      <c r="A51" s="23" t="s">
        <v>504</v>
      </c>
      <c r="B51" s="4"/>
    </row>
    <row r="52" spans="1:2" x14ac:dyDescent="0.35">
      <c r="A52" s="23" t="s">
        <v>505</v>
      </c>
      <c r="B52" s="4"/>
    </row>
    <row r="53" spans="1:2" x14ac:dyDescent="0.35">
      <c r="A53" s="23" t="s">
        <v>506</v>
      </c>
      <c r="B53" s="4"/>
    </row>
    <row r="54" spans="1:2" x14ac:dyDescent="0.35">
      <c r="A54" s="23" t="s">
        <v>507</v>
      </c>
      <c r="B54" s="4"/>
    </row>
    <row r="55" spans="1:2" x14ac:dyDescent="0.35">
      <c r="A55" s="23" t="s">
        <v>508</v>
      </c>
      <c r="B55" s="4"/>
    </row>
    <row r="56" spans="1:2" x14ac:dyDescent="0.35">
      <c r="A56" s="23" t="s">
        <v>509</v>
      </c>
      <c r="B56" s="4"/>
    </row>
    <row r="57" spans="1:2" x14ac:dyDescent="0.35">
      <c r="A57" s="23" t="s">
        <v>510</v>
      </c>
      <c r="B57" s="4"/>
    </row>
    <row r="58" spans="1:2" x14ac:dyDescent="0.35">
      <c r="A58" s="23" t="s">
        <v>511</v>
      </c>
      <c r="B58" s="4"/>
    </row>
    <row r="59" spans="1:2" x14ac:dyDescent="0.35">
      <c r="A59" s="23" t="s">
        <v>512</v>
      </c>
      <c r="B59" s="4"/>
    </row>
    <row r="60" spans="1:2" x14ac:dyDescent="0.35">
      <c r="A60" s="23" t="s">
        <v>513</v>
      </c>
      <c r="B60" s="4"/>
    </row>
    <row r="61" spans="1:2" x14ac:dyDescent="0.35">
      <c r="A61" s="23" t="s">
        <v>514</v>
      </c>
      <c r="B61" s="4"/>
    </row>
    <row r="62" spans="1:2" x14ac:dyDescent="0.35">
      <c r="A62" s="23" t="s">
        <v>515</v>
      </c>
      <c r="B62" s="4"/>
    </row>
    <row r="63" spans="1:2" x14ac:dyDescent="0.35">
      <c r="A63" s="23" t="s">
        <v>516</v>
      </c>
      <c r="B63" s="4"/>
    </row>
    <row r="64" spans="1:2" x14ac:dyDescent="0.35">
      <c r="A64" s="23" t="s">
        <v>517</v>
      </c>
      <c r="B64" s="4"/>
    </row>
    <row r="65" spans="1:2" x14ac:dyDescent="0.35">
      <c r="A65" s="23" t="s">
        <v>518</v>
      </c>
      <c r="B65" s="4"/>
    </row>
    <row r="66" spans="1:2" x14ac:dyDescent="0.35">
      <c r="A66" s="23" t="s">
        <v>519</v>
      </c>
      <c r="B66" s="4"/>
    </row>
    <row r="67" spans="1:2" x14ac:dyDescent="0.35">
      <c r="A67" s="23" t="s">
        <v>520</v>
      </c>
      <c r="B67" s="4"/>
    </row>
    <row r="68" spans="1:2" x14ac:dyDescent="0.35">
      <c r="A68" s="23" t="s">
        <v>521</v>
      </c>
      <c r="B68" s="4"/>
    </row>
    <row r="69" spans="1:2" x14ac:dyDescent="0.35">
      <c r="A69" s="23" t="s">
        <v>522</v>
      </c>
      <c r="B69" s="4"/>
    </row>
    <row r="70" spans="1:2" x14ac:dyDescent="0.35">
      <c r="A70" s="23" t="s">
        <v>523</v>
      </c>
      <c r="B70" s="4"/>
    </row>
    <row r="71" spans="1:2" x14ac:dyDescent="0.35">
      <c r="A71" s="23" t="s">
        <v>524</v>
      </c>
      <c r="B71" s="4"/>
    </row>
    <row r="72" spans="1:2" x14ac:dyDescent="0.35">
      <c r="A72" s="23" t="s">
        <v>525</v>
      </c>
      <c r="B72" s="4"/>
    </row>
    <row r="73" spans="1:2" x14ac:dyDescent="0.35">
      <c r="A73" s="23" t="s">
        <v>526</v>
      </c>
      <c r="B73" s="4"/>
    </row>
    <row r="74" spans="1:2" x14ac:dyDescent="0.35">
      <c r="A74" s="23" t="s">
        <v>527</v>
      </c>
      <c r="B74" s="4"/>
    </row>
    <row r="75" spans="1:2" x14ac:dyDescent="0.35">
      <c r="A75" s="23" t="s">
        <v>528</v>
      </c>
      <c r="B75" s="4"/>
    </row>
    <row r="76" spans="1:2" x14ac:dyDescent="0.35">
      <c r="A76" s="23" t="s">
        <v>529</v>
      </c>
      <c r="B76" s="4"/>
    </row>
    <row r="77" spans="1:2" x14ac:dyDescent="0.35">
      <c r="A77" s="23" t="s">
        <v>530</v>
      </c>
      <c r="B77" s="4"/>
    </row>
    <row r="78" spans="1:2" x14ac:dyDescent="0.35">
      <c r="A78" s="23" t="s">
        <v>531</v>
      </c>
      <c r="B78" s="4"/>
    </row>
    <row r="79" spans="1:2" x14ac:dyDescent="0.35">
      <c r="A79" s="23" t="s">
        <v>532</v>
      </c>
      <c r="B79" s="4"/>
    </row>
    <row r="80" spans="1:2" x14ac:dyDescent="0.35">
      <c r="A80" s="23" t="s">
        <v>533</v>
      </c>
      <c r="B80" s="4"/>
    </row>
    <row r="81" spans="1:2" x14ac:dyDescent="0.35">
      <c r="A81" s="23" t="s">
        <v>534</v>
      </c>
      <c r="B81" s="4"/>
    </row>
    <row r="82" spans="1:2" x14ac:dyDescent="0.35">
      <c r="A82" s="23" t="s">
        <v>535</v>
      </c>
      <c r="B82" s="4"/>
    </row>
    <row r="83" spans="1:2" x14ac:dyDescent="0.35">
      <c r="A83" s="23" t="s">
        <v>536</v>
      </c>
      <c r="B83" s="4"/>
    </row>
    <row r="84" spans="1:2" x14ac:dyDescent="0.35">
      <c r="A84" s="23" t="s">
        <v>537</v>
      </c>
      <c r="B84" s="4"/>
    </row>
    <row r="85" spans="1:2" x14ac:dyDescent="0.35">
      <c r="A85" s="23" t="s">
        <v>538</v>
      </c>
      <c r="B85" s="4"/>
    </row>
    <row r="86" spans="1:2" x14ac:dyDescent="0.35">
      <c r="A86" s="23" t="s">
        <v>539</v>
      </c>
      <c r="B86" s="4"/>
    </row>
    <row r="87" spans="1:2" x14ac:dyDescent="0.35">
      <c r="A87" s="23" t="s">
        <v>540</v>
      </c>
      <c r="B87" s="4"/>
    </row>
    <row r="88" spans="1:2" x14ac:dyDescent="0.35">
      <c r="A88" s="23" t="s">
        <v>541</v>
      </c>
      <c r="B88" s="4"/>
    </row>
    <row r="89" spans="1:2" x14ac:dyDescent="0.35">
      <c r="A89" s="23" t="s">
        <v>542</v>
      </c>
      <c r="B89" s="4"/>
    </row>
    <row r="90" spans="1:2" x14ac:dyDescent="0.35">
      <c r="A90" s="23" t="s">
        <v>543</v>
      </c>
      <c r="B90" s="4"/>
    </row>
    <row r="91" spans="1:2" x14ac:dyDescent="0.35">
      <c r="A91" s="23" t="s">
        <v>544</v>
      </c>
      <c r="B91" s="4"/>
    </row>
    <row r="92" spans="1:2" x14ac:dyDescent="0.35">
      <c r="A92" s="23" t="s">
        <v>545</v>
      </c>
      <c r="B92" s="4"/>
    </row>
    <row r="93" spans="1:2" x14ac:dyDescent="0.35">
      <c r="A93" s="23" t="s">
        <v>546</v>
      </c>
      <c r="B93" s="4"/>
    </row>
    <row r="94" spans="1:2" x14ac:dyDescent="0.35">
      <c r="A94" s="23" t="s">
        <v>547</v>
      </c>
      <c r="B94" s="4"/>
    </row>
    <row r="95" spans="1:2" x14ac:dyDescent="0.35">
      <c r="A95" s="23" t="s">
        <v>548</v>
      </c>
      <c r="B95" s="4"/>
    </row>
    <row r="96" spans="1:2" x14ac:dyDescent="0.35">
      <c r="A96" s="23" t="s">
        <v>549</v>
      </c>
      <c r="B96" s="4"/>
    </row>
    <row r="97" spans="1:2" x14ac:dyDescent="0.35">
      <c r="A97" s="23" t="s">
        <v>550</v>
      </c>
      <c r="B97" s="4"/>
    </row>
    <row r="98" spans="1:2" x14ac:dyDescent="0.35">
      <c r="A98" s="23" t="s">
        <v>551</v>
      </c>
      <c r="B98" s="4"/>
    </row>
    <row r="99" spans="1:2" x14ac:dyDescent="0.35">
      <c r="A99" s="23" t="s">
        <v>552</v>
      </c>
      <c r="B99" s="4"/>
    </row>
    <row r="100" spans="1:2" x14ac:dyDescent="0.35">
      <c r="A100" s="23" t="s">
        <v>553</v>
      </c>
      <c r="B100" s="4"/>
    </row>
    <row r="101" spans="1:2" x14ac:dyDescent="0.35">
      <c r="A101" s="23" t="s">
        <v>554</v>
      </c>
      <c r="B101" s="4"/>
    </row>
    <row r="102" spans="1:2" x14ac:dyDescent="0.35">
      <c r="A102" s="23" t="s">
        <v>555</v>
      </c>
      <c r="B102" s="4"/>
    </row>
    <row r="103" spans="1:2" x14ac:dyDescent="0.35">
      <c r="A103" s="23" t="s">
        <v>556</v>
      </c>
      <c r="B103" s="4"/>
    </row>
    <row r="104" spans="1:2" x14ac:dyDescent="0.35">
      <c r="A104" s="23" t="s">
        <v>557</v>
      </c>
      <c r="B104" s="4"/>
    </row>
    <row r="105" spans="1:2" x14ac:dyDescent="0.35">
      <c r="A105" s="23" t="s">
        <v>558</v>
      </c>
      <c r="B105" s="4"/>
    </row>
    <row r="106" spans="1:2" x14ac:dyDescent="0.35">
      <c r="A106" s="23" t="s">
        <v>559</v>
      </c>
      <c r="B106" s="4"/>
    </row>
    <row r="107" spans="1:2" x14ac:dyDescent="0.35">
      <c r="A107" s="23" t="s">
        <v>560</v>
      </c>
      <c r="B107" s="4"/>
    </row>
    <row r="108" spans="1:2" x14ac:dyDescent="0.35">
      <c r="A108" s="23" t="s">
        <v>561</v>
      </c>
      <c r="B108" s="4"/>
    </row>
    <row r="109" spans="1:2" x14ac:dyDescent="0.35">
      <c r="A109" s="23" t="s">
        <v>562</v>
      </c>
      <c r="B109" s="4"/>
    </row>
    <row r="110" spans="1:2" x14ac:dyDescent="0.35">
      <c r="A110" s="23" t="s">
        <v>563</v>
      </c>
      <c r="B110" s="4"/>
    </row>
    <row r="111" spans="1:2" x14ac:dyDescent="0.35">
      <c r="A111" s="23" t="s">
        <v>564</v>
      </c>
      <c r="B111" s="4"/>
    </row>
    <row r="112" spans="1:2" x14ac:dyDescent="0.35">
      <c r="A112" s="23" t="s">
        <v>565</v>
      </c>
      <c r="B112" s="4"/>
    </row>
    <row r="113" spans="1:2" x14ac:dyDescent="0.35">
      <c r="A113" s="23" t="s">
        <v>566</v>
      </c>
      <c r="B113" s="4"/>
    </row>
    <row r="114" spans="1:2" x14ac:dyDescent="0.35">
      <c r="A114" s="23" t="s">
        <v>567</v>
      </c>
      <c r="B114" s="4"/>
    </row>
    <row r="115" spans="1:2" x14ac:dyDescent="0.35">
      <c r="A115" s="23" t="s">
        <v>568</v>
      </c>
      <c r="B115" s="4"/>
    </row>
    <row r="116" spans="1:2" x14ac:dyDescent="0.35">
      <c r="A116" s="23" t="s">
        <v>569</v>
      </c>
      <c r="B116" s="4"/>
    </row>
    <row r="117" spans="1:2" x14ac:dyDescent="0.35">
      <c r="A117" s="23" t="s">
        <v>570</v>
      </c>
      <c r="B117" s="4"/>
    </row>
    <row r="118" spans="1:2" x14ac:dyDescent="0.35">
      <c r="A118" s="23" t="s">
        <v>571</v>
      </c>
      <c r="B118" s="4"/>
    </row>
    <row r="119" spans="1:2" x14ac:dyDescent="0.35">
      <c r="A119" s="23" t="s">
        <v>572</v>
      </c>
      <c r="B119" s="4"/>
    </row>
    <row r="120" spans="1:2" x14ac:dyDescent="0.35">
      <c r="A120" s="23" t="s">
        <v>573</v>
      </c>
      <c r="B120" s="4"/>
    </row>
    <row r="121" spans="1:2" x14ac:dyDescent="0.35">
      <c r="A121" s="23" t="s">
        <v>574</v>
      </c>
      <c r="B121" s="4"/>
    </row>
    <row r="122" spans="1:2" x14ac:dyDescent="0.35">
      <c r="A122" s="23" t="s">
        <v>575</v>
      </c>
      <c r="B122" s="4"/>
    </row>
    <row r="123" spans="1:2" x14ac:dyDescent="0.35">
      <c r="A123" s="23" t="s">
        <v>576</v>
      </c>
      <c r="B123" s="4"/>
    </row>
    <row r="124" spans="1:2" x14ac:dyDescent="0.35">
      <c r="A124" s="23" t="s">
        <v>577</v>
      </c>
      <c r="B124" s="4"/>
    </row>
    <row r="125" spans="1:2" x14ac:dyDescent="0.35">
      <c r="A125" s="23" t="s">
        <v>578</v>
      </c>
      <c r="B125" s="4"/>
    </row>
    <row r="126" spans="1:2" x14ac:dyDescent="0.35">
      <c r="A126" s="23" t="s">
        <v>579</v>
      </c>
      <c r="B126" s="4"/>
    </row>
    <row r="127" spans="1:2" x14ac:dyDescent="0.35">
      <c r="A127" s="23" t="s">
        <v>580</v>
      </c>
      <c r="B127" s="4"/>
    </row>
    <row r="128" spans="1:2" x14ac:dyDescent="0.35">
      <c r="A128" s="23" t="s">
        <v>581</v>
      </c>
      <c r="B128" s="4"/>
    </row>
    <row r="129" spans="1:2" x14ac:dyDescent="0.35">
      <c r="A129" s="23" t="s">
        <v>582</v>
      </c>
      <c r="B129" s="4"/>
    </row>
    <row r="130" spans="1:2" x14ac:dyDescent="0.35">
      <c r="A130" s="23" t="s">
        <v>583</v>
      </c>
      <c r="B130" s="4"/>
    </row>
    <row r="131" spans="1:2" x14ac:dyDescent="0.35">
      <c r="A131" s="23" t="s">
        <v>584</v>
      </c>
      <c r="B131" s="4"/>
    </row>
    <row r="132" spans="1:2" x14ac:dyDescent="0.35">
      <c r="A132" s="23" t="s">
        <v>585</v>
      </c>
      <c r="B132" s="4"/>
    </row>
    <row r="133" spans="1:2" x14ac:dyDescent="0.35">
      <c r="A133" s="23" t="s">
        <v>586</v>
      </c>
      <c r="B133" s="4"/>
    </row>
    <row r="134" spans="1:2" x14ac:dyDescent="0.35">
      <c r="A134" s="23" t="s">
        <v>587</v>
      </c>
      <c r="B134" s="4"/>
    </row>
    <row r="135" spans="1:2" x14ac:dyDescent="0.35">
      <c r="A135" s="23" t="s">
        <v>588</v>
      </c>
      <c r="B135" s="4"/>
    </row>
    <row r="136" spans="1:2" x14ac:dyDescent="0.35">
      <c r="A136" s="23" t="s">
        <v>589</v>
      </c>
      <c r="B136" s="4"/>
    </row>
    <row r="137" spans="1:2" x14ac:dyDescent="0.35">
      <c r="A137" s="23" t="s">
        <v>590</v>
      </c>
      <c r="B137" s="4"/>
    </row>
    <row r="138" spans="1:2" x14ac:dyDescent="0.35">
      <c r="A138" s="23" t="s">
        <v>591</v>
      </c>
      <c r="B138" s="4"/>
    </row>
    <row r="139" spans="1:2" x14ac:dyDescent="0.35">
      <c r="A139" s="23" t="s">
        <v>592</v>
      </c>
      <c r="B139" s="4"/>
    </row>
    <row r="140" spans="1:2" x14ac:dyDescent="0.35">
      <c r="A140" s="23" t="s">
        <v>593</v>
      </c>
      <c r="B140" s="4"/>
    </row>
    <row r="141" spans="1:2" x14ac:dyDescent="0.35">
      <c r="A141" s="23" t="s">
        <v>594</v>
      </c>
      <c r="B141" s="4"/>
    </row>
    <row r="142" spans="1:2" x14ac:dyDescent="0.35">
      <c r="A142" s="23" t="s">
        <v>595</v>
      </c>
      <c r="B142" s="4"/>
    </row>
    <row r="143" spans="1:2" x14ac:dyDescent="0.35">
      <c r="A143" s="23" t="s">
        <v>596</v>
      </c>
      <c r="B143" s="4"/>
    </row>
    <row r="144" spans="1:2" x14ac:dyDescent="0.35">
      <c r="A144" s="23" t="s">
        <v>597</v>
      </c>
      <c r="B144" s="4"/>
    </row>
    <row r="145" spans="1:2" x14ac:dyDescent="0.35">
      <c r="A145" s="23" t="s">
        <v>598</v>
      </c>
      <c r="B145" s="4"/>
    </row>
    <row r="146" spans="1:2" x14ac:dyDescent="0.35">
      <c r="A146" s="23" t="s">
        <v>599</v>
      </c>
      <c r="B146" s="4"/>
    </row>
    <row r="147" spans="1:2" x14ac:dyDescent="0.35">
      <c r="A147" s="23" t="s">
        <v>600</v>
      </c>
      <c r="B147" s="4"/>
    </row>
    <row r="148" spans="1:2" x14ac:dyDescent="0.35">
      <c r="A148" s="23" t="s">
        <v>601</v>
      </c>
      <c r="B148" s="4"/>
    </row>
    <row r="149" spans="1:2" x14ac:dyDescent="0.35">
      <c r="A149" s="23" t="s">
        <v>602</v>
      </c>
      <c r="B149" s="4"/>
    </row>
    <row r="150" spans="1:2" x14ac:dyDescent="0.35">
      <c r="A150" s="23" t="s">
        <v>603</v>
      </c>
      <c r="B150" s="4"/>
    </row>
    <row r="151" spans="1:2" x14ac:dyDescent="0.35">
      <c r="A151" s="23" t="s">
        <v>604</v>
      </c>
      <c r="B151" s="4"/>
    </row>
    <row r="152" spans="1:2" x14ac:dyDescent="0.35">
      <c r="A152" s="23" t="s">
        <v>605</v>
      </c>
      <c r="B152" s="4"/>
    </row>
    <row r="153" spans="1:2" x14ac:dyDescent="0.35">
      <c r="A153" s="23" t="s">
        <v>606</v>
      </c>
      <c r="B153" s="4"/>
    </row>
    <row r="154" spans="1:2" x14ac:dyDescent="0.35">
      <c r="A154" s="23" t="s">
        <v>607</v>
      </c>
      <c r="B154" s="4"/>
    </row>
    <row r="155" spans="1:2" x14ac:dyDescent="0.35">
      <c r="A155" s="23" t="s">
        <v>608</v>
      </c>
      <c r="B155" s="4"/>
    </row>
    <row r="156" spans="1:2" x14ac:dyDescent="0.35">
      <c r="A156" s="23" t="s">
        <v>609</v>
      </c>
      <c r="B156" s="4"/>
    </row>
    <row r="157" spans="1:2" x14ac:dyDescent="0.35">
      <c r="A157" s="23" t="s">
        <v>610</v>
      </c>
      <c r="B157" s="4"/>
    </row>
    <row r="158" spans="1:2" x14ac:dyDescent="0.35">
      <c r="A158" s="23" t="s">
        <v>611</v>
      </c>
      <c r="B158" s="4"/>
    </row>
    <row r="159" spans="1:2" x14ac:dyDescent="0.35">
      <c r="A159" s="23" t="s">
        <v>612</v>
      </c>
      <c r="B159" s="4"/>
    </row>
    <row r="160" spans="1:2" x14ac:dyDescent="0.35">
      <c r="A160" s="23" t="s">
        <v>613</v>
      </c>
      <c r="B160" s="4"/>
    </row>
    <row r="161" spans="1:2" x14ac:dyDescent="0.35">
      <c r="A161" s="23" t="s">
        <v>614</v>
      </c>
      <c r="B161" s="4"/>
    </row>
    <row r="162" spans="1:2" x14ac:dyDescent="0.35">
      <c r="A162" s="23" t="s">
        <v>615</v>
      </c>
      <c r="B162" s="4"/>
    </row>
    <row r="163" spans="1:2" x14ac:dyDescent="0.35">
      <c r="A163" s="23" t="s">
        <v>616</v>
      </c>
      <c r="B163" s="4"/>
    </row>
    <row r="164" spans="1:2" x14ac:dyDescent="0.35">
      <c r="A164" s="23" t="s">
        <v>617</v>
      </c>
      <c r="B164" s="4"/>
    </row>
    <row r="165" spans="1:2" x14ac:dyDescent="0.35">
      <c r="A165" s="23" t="s">
        <v>618</v>
      </c>
      <c r="B165" s="4"/>
    </row>
    <row r="166" spans="1:2" x14ac:dyDescent="0.35">
      <c r="A166" s="23" t="s">
        <v>619</v>
      </c>
      <c r="B166" s="4"/>
    </row>
    <row r="167" spans="1:2" x14ac:dyDescent="0.35">
      <c r="A167" s="23" t="s">
        <v>620</v>
      </c>
      <c r="B167" s="4"/>
    </row>
    <row r="168" spans="1:2" x14ac:dyDescent="0.35">
      <c r="A168" s="23" t="s">
        <v>621</v>
      </c>
      <c r="B168" s="4"/>
    </row>
    <row r="169" spans="1:2" x14ac:dyDescent="0.35">
      <c r="A169" s="23" t="s">
        <v>622</v>
      </c>
      <c r="B169" s="4"/>
    </row>
    <row r="170" spans="1:2" x14ac:dyDescent="0.35">
      <c r="A170" s="23" t="s">
        <v>623</v>
      </c>
      <c r="B170" s="4"/>
    </row>
    <row r="171" spans="1:2" x14ac:dyDescent="0.35">
      <c r="A171" s="23" t="s">
        <v>624</v>
      </c>
      <c r="B171" s="4"/>
    </row>
    <row r="172" spans="1:2" x14ac:dyDescent="0.35">
      <c r="A172" s="23" t="s">
        <v>625</v>
      </c>
      <c r="B172" s="4"/>
    </row>
    <row r="173" spans="1:2" x14ac:dyDescent="0.35">
      <c r="A173" s="23" t="s">
        <v>626</v>
      </c>
      <c r="B173" s="4"/>
    </row>
    <row r="174" spans="1:2" x14ac:dyDescent="0.35">
      <c r="A174" s="23" t="s">
        <v>627</v>
      </c>
      <c r="B174" s="4"/>
    </row>
    <row r="175" spans="1:2" x14ac:dyDescent="0.35">
      <c r="A175" s="23" t="s">
        <v>628</v>
      </c>
      <c r="B175" s="4"/>
    </row>
    <row r="176" spans="1:2" x14ac:dyDescent="0.35">
      <c r="A176" s="23" t="s">
        <v>629</v>
      </c>
      <c r="B176" s="4"/>
    </row>
    <row r="177" spans="1:2" x14ac:dyDescent="0.35">
      <c r="A177" s="23" t="s">
        <v>630</v>
      </c>
      <c r="B177" s="4"/>
    </row>
    <row r="178" spans="1:2" x14ac:dyDescent="0.35">
      <c r="A178" s="23" t="s">
        <v>631</v>
      </c>
      <c r="B178" s="4"/>
    </row>
    <row r="179" spans="1:2" x14ac:dyDescent="0.35">
      <c r="A179" s="23" t="s">
        <v>632</v>
      </c>
      <c r="B179" s="4"/>
    </row>
    <row r="180" spans="1:2" x14ac:dyDescent="0.35">
      <c r="A180" s="23" t="s">
        <v>633</v>
      </c>
      <c r="B180" s="4"/>
    </row>
    <row r="181" spans="1:2" x14ac:dyDescent="0.35">
      <c r="A181" s="23" t="s">
        <v>634</v>
      </c>
      <c r="B181" s="4"/>
    </row>
    <row r="182" spans="1:2" x14ac:dyDescent="0.35">
      <c r="A182" s="23" t="s">
        <v>635</v>
      </c>
      <c r="B182" s="4"/>
    </row>
    <row r="183" spans="1:2" x14ac:dyDescent="0.35">
      <c r="A183" s="23" t="s">
        <v>636</v>
      </c>
      <c r="B183" s="4"/>
    </row>
    <row r="184" spans="1:2" x14ac:dyDescent="0.35">
      <c r="A184" s="23" t="s">
        <v>637</v>
      </c>
      <c r="B184" s="4"/>
    </row>
    <row r="185" spans="1:2" x14ac:dyDescent="0.35">
      <c r="A185" s="23" t="s">
        <v>638</v>
      </c>
      <c r="B185" s="4"/>
    </row>
    <row r="186" spans="1:2" x14ac:dyDescent="0.35">
      <c r="A186" s="23" t="s">
        <v>639</v>
      </c>
      <c r="B186" s="4"/>
    </row>
    <row r="187" spans="1:2" x14ac:dyDescent="0.35">
      <c r="A187" s="23" t="s">
        <v>640</v>
      </c>
      <c r="B187" s="4"/>
    </row>
    <row r="188" spans="1:2" x14ac:dyDescent="0.35">
      <c r="A188" s="23" t="s">
        <v>641</v>
      </c>
      <c r="B188" s="4"/>
    </row>
    <row r="189" spans="1:2" x14ac:dyDescent="0.35">
      <c r="A189" s="23" t="s">
        <v>642</v>
      </c>
      <c r="B189" s="4"/>
    </row>
    <row r="190" spans="1:2" x14ac:dyDescent="0.35">
      <c r="A190" s="23" t="s">
        <v>643</v>
      </c>
      <c r="B190" s="4"/>
    </row>
    <row r="191" spans="1:2" x14ac:dyDescent="0.35">
      <c r="A191" s="23" t="s">
        <v>644</v>
      </c>
      <c r="B191" s="4"/>
    </row>
    <row r="192" spans="1:2" x14ac:dyDescent="0.35">
      <c r="A192" s="23" t="s">
        <v>645</v>
      </c>
      <c r="B192" s="4"/>
    </row>
    <row r="193" spans="1:2" x14ac:dyDescent="0.35">
      <c r="A193" s="23" t="s">
        <v>646</v>
      </c>
      <c r="B193" s="4"/>
    </row>
    <row r="194" spans="1:2" x14ac:dyDescent="0.35">
      <c r="A194" s="23" t="s">
        <v>647</v>
      </c>
      <c r="B194" s="4"/>
    </row>
    <row r="195" spans="1:2" x14ac:dyDescent="0.35">
      <c r="A195" s="23" t="s">
        <v>648</v>
      </c>
      <c r="B195" s="4"/>
    </row>
    <row r="196" spans="1:2" x14ac:dyDescent="0.35">
      <c r="A196" s="23" t="s">
        <v>649</v>
      </c>
      <c r="B196" s="4"/>
    </row>
    <row r="197" spans="1:2" x14ac:dyDescent="0.35">
      <c r="A197" s="23" t="s">
        <v>650</v>
      </c>
      <c r="B197" s="4"/>
    </row>
    <row r="198" spans="1:2" ht="15" thickBot="1" x14ac:dyDescent="0.4">
      <c r="A198" s="24" t="s">
        <v>651</v>
      </c>
      <c r="B198" s="4"/>
    </row>
  </sheetData>
  <sheetProtection algorithmName="SHA-512" hashValue="KbzxK1ylh2QHxgp+DMXi4psEpJNdSXDPWnUIk5XMXGe3EZUJk2VPpVvJgaWzx0szeFW0pEXrPzYC3mqMhkUSig==" saltValue="YCccmNfCxDUKU4Q09DsAHA==" spinCount="100000" sheet="1" objects="1" scenarios="1"/>
  <mergeCells count="2">
    <mergeCell ref="U2:V2"/>
    <mergeCell ref="U8:V8"/>
  </mergeCells>
  <conditionalFormatting sqref="C32">
    <cfRule type="expression" priority="2">
      <formula>"(&gt;1,1)E(SE+'2a.Audit Plan'!$E$33='Hidden Lists'!$E$3)"</formula>
    </cfRule>
  </conditionalFormatting>
  <conditionalFormatting sqref="C40">
    <cfRule type="expression" priority="1">
      <formula>"(&gt;1,1)E(SE+'2a.Audit Plan'!$E$33='Hidden Lists'!$E$3)"</formula>
    </cfRule>
  </conditionalFormatting>
  <conditionalFormatting sqref="D19 C20 D24 C25">
    <cfRule type="expression" priority="4">
      <formula>"(&gt;1,1)E(SE+'2a.Audit Plan'!$E$33='Hidden Lists'!$E$3)"</formula>
    </cfRule>
  </conditionalFormatting>
  <pageMargins left="0.511811024" right="0.511811024" top="0.78740157499999996" bottom="0.78740157499999996" header="0.31496062000000002" footer="0.3149606200000000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A3E4FD-29F6-40D0-AF69-9611E8B5ECEC}">
  <sheetPr codeName="Sheet10">
    <tabColor rgb="FFDEDBC4"/>
  </sheetPr>
  <dimension ref="A1:G368"/>
  <sheetViews>
    <sheetView workbookViewId="0"/>
  </sheetViews>
  <sheetFormatPr defaultColWidth="9.1796875" defaultRowHeight="14.5" x14ac:dyDescent="0.35"/>
  <cols>
    <col min="1" max="3" width="23.7265625" style="1" customWidth="1"/>
    <col min="4" max="4" width="3.54296875" style="1" customWidth="1"/>
    <col min="5" max="5" width="13.81640625" style="1" customWidth="1"/>
    <col min="6" max="16384" width="9.1796875" style="1"/>
  </cols>
  <sheetData>
    <row r="1" spans="1:7" x14ac:dyDescent="0.35">
      <c r="A1" s="133" t="str">
        <f>'Hidden Lists'!A1</f>
        <v>Note for translator: This tab should be translated, otherwise the dropdown menus will not work</v>
      </c>
    </row>
    <row r="2" spans="1:7" x14ac:dyDescent="0.35">
      <c r="A2" s="134" t="s">
        <v>652</v>
      </c>
      <c r="B2" s="134" t="s">
        <v>76</v>
      </c>
      <c r="C2" s="134" t="s">
        <v>653</v>
      </c>
      <c r="E2" s="134" t="s">
        <v>654</v>
      </c>
      <c r="G2" s="135" t="s">
        <v>655</v>
      </c>
    </row>
    <row r="3" spans="1:7" x14ac:dyDescent="0.35">
      <c r="A3" s="136" t="s">
        <v>656</v>
      </c>
      <c r="B3" s="137" t="s">
        <v>657</v>
      </c>
      <c r="C3" s="136" t="s">
        <v>657</v>
      </c>
      <c r="E3" s="138" t="s">
        <v>657</v>
      </c>
      <c r="G3" s="1" t="s">
        <v>658</v>
      </c>
    </row>
    <row r="4" spans="1:7" x14ac:dyDescent="0.35">
      <c r="A4" s="136" t="s">
        <v>656</v>
      </c>
      <c r="B4" s="137" t="s">
        <v>659</v>
      </c>
      <c r="C4" s="136" t="s">
        <v>660</v>
      </c>
      <c r="E4" s="138" t="s">
        <v>659</v>
      </c>
      <c r="G4" s="1" t="s">
        <v>661</v>
      </c>
    </row>
    <row r="5" spans="1:7" x14ac:dyDescent="0.35">
      <c r="A5" s="136" t="s">
        <v>656</v>
      </c>
      <c r="B5" s="137" t="s">
        <v>659</v>
      </c>
      <c r="C5" s="136" t="s">
        <v>662</v>
      </c>
      <c r="E5" s="138" t="s">
        <v>663</v>
      </c>
      <c r="G5" s="1" t="s">
        <v>664</v>
      </c>
    </row>
    <row r="6" spans="1:7" x14ac:dyDescent="0.35">
      <c r="A6" s="136" t="s">
        <v>656</v>
      </c>
      <c r="B6" s="137" t="s">
        <v>663</v>
      </c>
      <c r="C6" s="136" t="s">
        <v>665</v>
      </c>
      <c r="E6" s="138" t="s">
        <v>666</v>
      </c>
      <c r="G6" s="1" t="s">
        <v>667</v>
      </c>
    </row>
    <row r="7" spans="1:7" x14ac:dyDescent="0.35">
      <c r="A7" s="136" t="s">
        <v>656</v>
      </c>
      <c r="B7" s="137" t="s">
        <v>663</v>
      </c>
      <c r="C7" s="136" t="s">
        <v>668</v>
      </c>
      <c r="E7" s="139" t="s">
        <v>669</v>
      </c>
      <c r="G7" s="1" t="s">
        <v>670</v>
      </c>
    </row>
    <row r="8" spans="1:7" x14ac:dyDescent="0.35">
      <c r="A8" s="136" t="s">
        <v>656</v>
      </c>
      <c r="B8" s="137" t="s">
        <v>663</v>
      </c>
      <c r="C8" s="136" t="s">
        <v>671</v>
      </c>
      <c r="E8" s="138" t="s">
        <v>672</v>
      </c>
    </row>
    <row r="9" spans="1:7" x14ac:dyDescent="0.35">
      <c r="A9" s="136" t="s">
        <v>656</v>
      </c>
      <c r="B9" s="137" t="s">
        <v>663</v>
      </c>
      <c r="C9" s="136" t="s">
        <v>673</v>
      </c>
      <c r="E9" s="138" t="s">
        <v>674</v>
      </c>
    </row>
    <row r="10" spans="1:7" x14ac:dyDescent="0.35">
      <c r="A10" s="136" t="s">
        <v>656</v>
      </c>
      <c r="B10" s="137" t="s">
        <v>663</v>
      </c>
      <c r="C10" s="136" t="s">
        <v>675</v>
      </c>
      <c r="E10" s="138" t="s">
        <v>676</v>
      </c>
    </row>
    <row r="11" spans="1:7" x14ac:dyDescent="0.35">
      <c r="A11" s="136" t="s">
        <v>656</v>
      </c>
      <c r="B11" s="137" t="s">
        <v>663</v>
      </c>
      <c r="C11" s="136" t="s">
        <v>677</v>
      </c>
    </row>
    <row r="12" spans="1:7" x14ac:dyDescent="0.35">
      <c r="A12" s="136" t="s">
        <v>656</v>
      </c>
      <c r="B12" s="137" t="s">
        <v>663</v>
      </c>
      <c r="C12" s="136" t="s">
        <v>678</v>
      </c>
    </row>
    <row r="13" spans="1:7" x14ac:dyDescent="0.35">
      <c r="A13" s="136" t="s">
        <v>656</v>
      </c>
      <c r="B13" s="137" t="s">
        <v>663</v>
      </c>
      <c r="C13" s="136" t="s">
        <v>679</v>
      </c>
    </row>
    <row r="14" spans="1:7" x14ac:dyDescent="0.35">
      <c r="A14" s="136" t="s">
        <v>656</v>
      </c>
      <c r="B14" s="137" t="s">
        <v>666</v>
      </c>
      <c r="C14" s="140" t="s">
        <v>680</v>
      </c>
    </row>
    <row r="15" spans="1:7" x14ac:dyDescent="0.35">
      <c r="A15" s="136" t="s">
        <v>681</v>
      </c>
      <c r="B15" s="137" t="s">
        <v>666</v>
      </c>
      <c r="C15" s="136" t="s">
        <v>682</v>
      </c>
    </row>
    <row r="16" spans="1:7" x14ac:dyDescent="0.35">
      <c r="A16" s="136" t="s">
        <v>656</v>
      </c>
      <c r="B16" s="137" t="s">
        <v>666</v>
      </c>
      <c r="C16" s="140" t="s">
        <v>683</v>
      </c>
    </row>
    <row r="17" spans="1:3" x14ac:dyDescent="0.35">
      <c r="A17" s="136" t="s">
        <v>681</v>
      </c>
      <c r="B17" s="137" t="s">
        <v>666</v>
      </c>
      <c r="C17" s="136" t="s">
        <v>684</v>
      </c>
    </row>
    <row r="18" spans="1:3" x14ac:dyDescent="0.35">
      <c r="A18" s="136" t="s">
        <v>681</v>
      </c>
      <c r="B18" s="137" t="s">
        <v>666</v>
      </c>
      <c r="C18" s="136" t="s">
        <v>685</v>
      </c>
    </row>
    <row r="19" spans="1:3" x14ac:dyDescent="0.35">
      <c r="A19" s="136" t="s">
        <v>656</v>
      </c>
      <c r="B19" s="137" t="s">
        <v>666</v>
      </c>
      <c r="C19" s="136" t="s">
        <v>686</v>
      </c>
    </row>
    <row r="20" spans="1:3" x14ac:dyDescent="0.35">
      <c r="A20" s="136" t="s">
        <v>681</v>
      </c>
      <c r="B20" s="137" t="s">
        <v>666</v>
      </c>
      <c r="C20" s="136" t="s">
        <v>687</v>
      </c>
    </row>
    <row r="21" spans="1:3" x14ac:dyDescent="0.35">
      <c r="A21" s="136" t="s">
        <v>656</v>
      </c>
      <c r="B21" s="137" t="s">
        <v>666</v>
      </c>
      <c r="C21" s="141" t="s">
        <v>688</v>
      </c>
    </row>
    <row r="22" spans="1:3" x14ac:dyDescent="0.35">
      <c r="A22" s="142" t="s">
        <v>656</v>
      </c>
      <c r="B22" s="137" t="s">
        <v>666</v>
      </c>
      <c r="C22" s="136" t="s">
        <v>689</v>
      </c>
    </row>
    <row r="23" spans="1:3" x14ac:dyDescent="0.35">
      <c r="A23" s="142" t="s">
        <v>656</v>
      </c>
      <c r="B23" s="137" t="s">
        <v>666</v>
      </c>
      <c r="C23" s="140" t="s">
        <v>690</v>
      </c>
    </row>
    <row r="24" spans="1:3" x14ac:dyDescent="0.35">
      <c r="A24" s="136" t="s">
        <v>656</v>
      </c>
      <c r="B24" s="137" t="s">
        <v>666</v>
      </c>
      <c r="C24" s="136" t="s">
        <v>691</v>
      </c>
    </row>
    <row r="25" spans="1:3" x14ac:dyDescent="0.35">
      <c r="A25" s="136" t="s">
        <v>656</v>
      </c>
      <c r="B25" s="137" t="s">
        <v>666</v>
      </c>
      <c r="C25" s="136" t="s">
        <v>692</v>
      </c>
    </row>
    <row r="26" spans="1:3" x14ac:dyDescent="0.35">
      <c r="A26" s="140" t="s">
        <v>656</v>
      </c>
      <c r="B26" s="137" t="s">
        <v>666</v>
      </c>
      <c r="C26" s="141" t="s">
        <v>693</v>
      </c>
    </row>
    <row r="27" spans="1:3" x14ac:dyDescent="0.35">
      <c r="A27" s="140" t="s">
        <v>656</v>
      </c>
      <c r="B27" s="137" t="s">
        <v>666</v>
      </c>
      <c r="C27" s="136" t="s">
        <v>694</v>
      </c>
    </row>
    <row r="28" spans="1:3" x14ac:dyDescent="0.35">
      <c r="A28" s="140" t="s">
        <v>681</v>
      </c>
      <c r="B28" s="137" t="s">
        <v>666</v>
      </c>
      <c r="C28" s="136" t="s">
        <v>695</v>
      </c>
    </row>
    <row r="29" spans="1:3" x14ac:dyDescent="0.35">
      <c r="A29" s="136" t="s">
        <v>656</v>
      </c>
      <c r="B29" s="137" t="s">
        <v>666</v>
      </c>
      <c r="C29" s="136" t="s">
        <v>696</v>
      </c>
    </row>
    <row r="30" spans="1:3" x14ac:dyDescent="0.35">
      <c r="A30" s="136" t="s">
        <v>681</v>
      </c>
      <c r="B30" s="137" t="s">
        <v>666</v>
      </c>
      <c r="C30" s="136" t="s">
        <v>697</v>
      </c>
    </row>
    <row r="31" spans="1:3" x14ac:dyDescent="0.35">
      <c r="A31" s="136" t="s">
        <v>656</v>
      </c>
      <c r="B31" s="137" t="s">
        <v>666</v>
      </c>
      <c r="C31" s="136" t="s">
        <v>698</v>
      </c>
    </row>
    <row r="32" spans="1:3" x14ac:dyDescent="0.35">
      <c r="A32" s="136" t="s">
        <v>681</v>
      </c>
      <c r="B32" s="137" t="s">
        <v>666</v>
      </c>
      <c r="C32" s="136" t="s">
        <v>699</v>
      </c>
    </row>
    <row r="33" spans="1:3" x14ac:dyDescent="0.35">
      <c r="A33" s="136" t="s">
        <v>656</v>
      </c>
      <c r="B33" s="137" t="s">
        <v>666</v>
      </c>
      <c r="C33" s="136" t="s">
        <v>700</v>
      </c>
    </row>
    <row r="34" spans="1:3" x14ac:dyDescent="0.35">
      <c r="A34" s="136" t="s">
        <v>681</v>
      </c>
      <c r="B34" s="137" t="s">
        <v>666</v>
      </c>
      <c r="C34" s="136" t="s">
        <v>701</v>
      </c>
    </row>
    <row r="35" spans="1:3" x14ac:dyDescent="0.35">
      <c r="A35" s="136" t="s">
        <v>656</v>
      </c>
      <c r="B35" s="137" t="s">
        <v>666</v>
      </c>
      <c r="C35" s="136" t="s">
        <v>702</v>
      </c>
    </row>
    <row r="36" spans="1:3" x14ac:dyDescent="0.35">
      <c r="A36" s="136" t="s">
        <v>656</v>
      </c>
      <c r="B36" s="137" t="s">
        <v>666</v>
      </c>
      <c r="C36" s="136" t="s">
        <v>703</v>
      </c>
    </row>
    <row r="37" spans="1:3" x14ac:dyDescent="0.35">
      <c r="A37" s="136" t="s">
        <v>656</v>
      </c>
      <c r="B37" s="137" t="s">
        <v>666</v>
      </c>
      <c r="C37" s="136" t="s">
        <v>704</v>
      </c>
    </row>
    <row r="38" spans="1:3" x14ac:dyDescent="0.35">
      <c r="A38" s="136" t="s">
        <v>656</v>
      </c>
      <c r="B38" s="137" t="s">
        <v>666</v>
      </c>
      <c r="C38" s="136" t="s">
        <v>705</v>
      </c>
    </row>
    <row r="39" spans="1:3" x14ac:dyDescent="0.35">
      <c r="A39" s="136" t="s">
        <v>656</v>
      </c>
      <c r="B39" s="137" t="s">
        <v>666</v>
      </c>
      <c r="C39" s="136" t="s">
        <v>706</v>
      </c>
    </row>
    <row r="40" spans="1:3" x14ac:dyDescent="0.35">
      <c r="A40" s="136" t="s">
        <v>656</v>
      </c>
      <c r="B40" s="137" t="s">
        <v>666</v>
      </c>
      <c r="C40" s="136" t="s">
        <v>707</v>
      </c>
    </row>
    <row r="41" spans="1:3" x14ac:dyDescent="0.35">
      <c r="A41" s="136" t="s">
        <v>656</v>
      </c>
      <c r="B41" s="137" t="s">
        <v>666</v>
      </c>
      <c r="C41" s="136" t="s">
        <v>708</v>
      </c>
    </row>
    <row r="42" spans="1:3" x14ac:dyDescent="0.35">
      <c r="A42" s="136" t="s">
        <v>681</v>
      </c>
      <c r="B42" s="137" t="s">
        <v>666</v>
      </c>
      <c r="C42" s="136" t="s">
        <v>709</v>
      </c>
    </row>
    <row r="43" spans="1:3" x14ac:dyDescent="0.35">
      <c r="A43" s="136" t="s">
        <v>656</v>
      </c>
      <c r="B43" s="137" t="s">
        <v>666</v>
      </c>
      <c r="C43" s="136" t="s">
        <v>710</v>
      </c>
    </row>
    <row r="44" spans="1:3" x14ac:dyDescent="0.35">
      <c r="A44" s="136" t="s">
        <v>681</v>
      </c>
      <c r="B44" s="137" t="s">
        <v>666</v>
      </c>
      <c r="C44" s="136" t="s">
        <v>711</v>
      </c>
    </row>
    <row r="45" spans="1:3" x14ac:dyDescent="0.35">
      <c r="A45" s="136" t="s">
        <v>656</v>
      </c>
      <c r="B45" s="137" t="s">
        <v>666</v>
      </c>
      <c r="C45" s="136" t="s">
        <v>712</v>
      </c>
    </row>
    <row r="46" spans="1:3" x14ac:dyDescent="0.35">
      <c r="A46" s="136" t="s">
        <v>681</v>
      </c>
      <c r="B46" s="137" t="s">
        <v>666</v>
      </c>
      <c r="C46" s="136" t="s">
        <v>713</v>
      </c>
    </row>
    <row r="47" spans="1:3" x14ac:dyDescent="0.35">
      <c r="A47" s="136" t="s">
        <v>656</v>
      </c>
      <c r="B47" s="137" t="s">
        <v>666</v>
      </c>
      <c r="C47" s="136" t="s">
        <v>714</v>
      </c>
    </row>
    <row r="48" spans="1:3" x14ac:dyDescent="0.35">
      <c r="A48" s="136" t="s">
        <v>656</v>
      </c>
      <c r="B48" s="137" t="s">
        <v>666</v>
      </c>
      <c r="C48" s="141" t="s">
        <v>715</v>
      </c>
    </row>
    <row r="49" spans="1:3" x14ac:dyDescent="0.35">
      <c r="A49" s="136" t="s">
        <v>681</v>
      </c>
      <c r="B49" s="137" t="s">
        <v>666</v>
      </c>
      <c r="C49" s="141" t="s">
        <v>716</v>
      </c>
    </row>
    <row r="50" spans="1:3" x14ac:dyDescent="0.35">
      <c r="A50" s="136" t="s">
        <v>656</v>
      </c>
      <c r="B50" s="137" t="s">
        <v>666</v>
      </c>
      <c r="C50" s="141" t="s">
        <v>717</v>
      </c>
    </row>
    <row r="51" spans="1:3" x14ac:dyDescent="0.35">
      <c r="A51" s="136" t="s">
        <v>681</v>
      </c>
      <c r="B51" s="137" t="s">
        <v>666</v>
      </c>
      <c r="C51" s="141" t="s">
        <v>718</v>
      </c>
    </row>
    <row r="52" spans="1:3" x14ac:dyDescent="0.35">
      <c r="A52" s="136" t="s">
        <v>681</v>
      </c>
      <c r="B52" s="137" t="s">
        <v>666</v>
      </c>
      <c r="C52" s="141" t="s">
        <v>719</v>
      </c>
    </row>
    <row r="53" spans="1:3" x14ac:dyDescent="0.35">
      <c r="A53" s="136" t="s">
        <v>656</v>
      </c>
      <c r="B53" s="137" t="s">
        <v>666</v>
      </c>
      <c r="C53" s="141" t="s">
        <v>720</v>
      </c>
    </row>
    <row r="54" spans="1:3" x14ac:dyDescent="0.35">
      <c r="A54" s="136" t="s">
        <v>656</v>
      </c>
      <c r="B54" s="137" t="s">
        <v>666</v>
      </c>
      <c r="C54" s="141" t="s">
        <v>721</v>
      </c>
    </row>
    <row r="55" spans="1:3" x14ac:dyDescent="0.35">
      <c r="A55" s="136" t="s">
        <v>681</v>
      </c>
      <c r="B55" s="137" t="s">
        <v>666</v>
      </c>
      <c r="C55" s="141" t="s">
        <v>722</v>
      </c>
    </row>
    <row r="56" spans="1:3" x14ac:dyDescent="0.35">
      <c r="A56" s="140" t="s">
        <v>681</v>
      </c>
      <c r="B56" s="137" t="s">
        <v>666</v>
      </c>
      <c r="C56" s="141" t="s">
        <v>723</v>
      </c>
    </row>
    <row r="57" spans="1:3" x14ac:dyDescent="0.35">
      <c r="A57" s="136" t="s">
        <v>656</v>
      </c>
      <c r="B57" s="137" t="s">
        <v>666</v>
      </c>
      <c r="C57" s="141" t="s">
        <v>724</v>
      </c>
    </row>
    <row r="58" spans="1:3" x14ac:dyDescent="0.35">
      <c r="A58" s="136" t="s">
        <v>656</v>
      </c>
      <c r="B58" s="137" t="s">
        <v>666</v>
      </c>
      <c r="C58" s="141" t="s">
        <v>725</v>
      </c>
    </row>
    <row r="59" spans="1:3" x14ac:dyDescent="0.35">
      <c r="A59" s="136" t="s">
        <v>656</v>
      </c>
      <c r="B59" s="137" t="s">
        <v>666</v>
      </c>
      <c r="C59" s="141" t="s">
        <v>726</v>
      </c>
    </row>
    <row r="60" spans="1:3" x14ac:dyDescent="0.35">
      <c r="A60" s="136" t="s">
        <v>656</v>
      </c>
      <c r="B60" s="137" t="s">
        <v>666</v>
      </c>
      <c r="C60" s="141" t="s">
        <v>727</v>
      </c>
    </row>
    <row r="61" spans="1:3" x14ac:dyDescent="0.35">
      <c r="A61" s="136" t="s">
        <v>656</v>
      </c>
      <c r="B61" s="137" t="s">
        <v>666</v>
      </c>
      <c r="C61" s="141" t="s">
        <v>728</v>
      </c>
    </row>
    <row r="62" spans="1:3" x14ac:dyDescent="0.35">
      <c r="A62" s="136" t="s">
        <v>681</v>
      </c>
      <c r="B62" s="137" t="s">
        <v>666</v>
      </c>
      <c r="C62" s="136" t="s">
        <v>729</v>
      </c>
    </row>
    <row r="63" spans="1:3" x14ac:dyDescent="0.35">
      <c r="A63" s="136" t="s">
        <v>656</v>
      </c>
      <c r="B63" s="137" t="s">
        <v>666</v>
      </c>
      <c r="C63" s="136" t="s">
        <v>730</v>
      </c>
    </row>
    <row r="64" spans="1:3" x14ac:dyDescent="0.35">
      <c r="A64" s="136" t="s">
        <v>656</v>
      </c>
      <c r="B64" s="137" t="s">
        <v>666</v>
      </c>
      <c r="C64" s="136" t="s">
        <v>731</v>
      </c>
    </row>
    <row r="65" spans="1:3" x14ac:dyDescent="0.35">
      <c r="A65" s="136" t="s">
        <v>656</v>
      </c>
      <c r="B65" s="137" t="s">
        <v>666</v>
      </c>
      <c r="C65" s="136" t="s">
        <v>732</v>
      </c>
    </row>
    <row r="66" spans="1:3" x14ac:dyDescent="0.35">
      <c r="A66" s="136" t="s">
        <v>656</v>
      </c>
      <c r="B66" s="137" t="s">
        <v>666</v>
      </c>
      <c r="C66" s="136" t="s">
        <v>733</v>
      </c>
    </row>
    <row r="67" spans="1:3" x14ac:dyDescent="0.35">
      <c r="A67" s="136" t="s">
        <v>681</v>
      </c>
      <c r="B67" s="137" t="s">
        <v>666</v>
      </c>
      <c r="C67" s="136" t="s">
        <v>734</v>
      </c>
    </row>
    <row r="68" spans="1:3" x14ac:dyDescent="0.35">
      <c r="A68" s="136" t="s">
        <v>656</v>
      </c>
      <c r="B68" s="137" t="s">
        <v>666</v>
      </c>
      <c r="C68" s="136" t="s">
        <v>735</v>
      </c>
    </row>
    <row r="69" spans="1:3" x14ac:dyDescent="0.35">
      <c r="A69" s="136" t="s">
        <v>681</v>
      </c>
      <c r="B69" s="137" t="s">
        <v>666</v>
      </c>
      <c r="C69" s="136" t="s">
        <v>736</v>
      </c>
    </row>
    <row r="70" spans="1:3" x14ac:dyDescent="0.35">
      <c r="A70" s="136" t="s">
        <v>681</v>
      </c>
      <c r="B70" s="137" t="s">
        <v>666</v>
      </c>
      <c r="C70" s="136" t="s">
        <v>737</v>
      </c>
    </row>
    <row r="71" spans="1:3" x14ac:dyDescent="0.35">
      <c r="A71" s="136" t="s">
        <v>656</v>
      </c>
      <c r="B71" s="137" t="s">
        <v>666</v>
      </c>
      <c r="C71" s="136" t="s">
        <v>738</v>
      </c>
    </row>
    <row r="72" spans="1:3" x14ac:dyDescent="0.35">
      <c r="A72" s="136" t="s">
        <v>681</v>
      </c>
      <c r="B72" s="137" t="s">
        <v>666</v>
      </c>
      <c r="C72" s="136" t="s">
        <v>739</v>
      </c>
    </row>
    <row r="73" spans="1:3" x14ac:dyDescent="0.35">
      <c r="A73" s="136" t="s">
        <v>656</v>
      </c>
      <c r="B73" s="137" t="s">
        <v>666</v>
      </c>
      <c r="C73" s="136" t="s">
        <v>740</v>
      </c>
    </row>
    <row r="74" spans="1:3" x14ac:dyDescent="0.35">
      <c r="A74" s="136" t="s">
        <v>681</v>
      </c>
      <c r="B74" s="137" t="s">
        <v>666</v>
      </c>
      <c r="C74" s="136" t="s">
        <v>741</v>
      </c>
    </row>
    <row r="75" spans="1:3" x14ac:dyDescent="0.35">
      <c r="A75" s="136" t="s">
        <v>656</v>
      </c>
      <c r="B75" s="137" t="s">
        <v>666</v>
      </c>
      <c r="C75" s="136" t="s">
        <v>742</v>
      </c>
    </row>
    <row r="76" spans="1:3" x14ac:dyDescent="0.35">
      <c r="A76" s="136" t="s">
        <v>681</v>
      </c>
      <c r="B76" s="137" t="s">
        <v>666</v>
      </c>
      <c r="C76" s="136" t="s">
        <v>743</v>
      </c>
    </row>
    <row r="77" spans="1:3" x14ac:dyDescent="0.35">
      <c r="A77" s="136" t="s">
        <v>681</v>
      </c>
      <c r="B77" s="137" t="s">
        <v>666</v>
      </c>
      <c r="C77" s="136" t="s">
        <v>744</v>
      </c>
    </row>
    <row r="78" spans="1:3" x14ac:dyDescent="0.35">
      <c r="A78" s="136" t="s">
        <v>656</v>
      </c>
      <c r="B78" s="137" t="s">
        <v>666</v>
      </c>
      <c r="C78" s="136" t="s">
        <v>745</v>
      </c>
    </row>
    <row r="79" spans="1:3" x14ac:dyDescent="0.35">
      <c r="A79" s="136" t="s">
        <v>681</v>
      </c>
      <c r="B79" s="137" t="s">
        <v>666</v>
      </c>
      <c r="C79" s="136" t="s">
        <v>746</v>
      </c>
    </row>
    <row r="80" spans="1:3" x14ac:dyDescent="0.35">
      <c r="A80" s="136" t="s">
        <v>656</v>
      </c>
      <c r="B80" s="137" t="s">
        <v>666</v>
      </c>
      <c r="C80" s="136" t="s">
        <v>747</v>
      </c>
    </row>
    <row r="81" spans="1:3" x14ac:dyDescent="0.35">
      <c r="A81" s="136" t="s">
        <v>681</v>
      </c>
      <c r="B81" s="137" t="s">
        <v>666</v>
      </c>
      <c r="C81" s="136" t="s">
        <v>748</v>
      </c>
    </row>
    <row r="82" spans="1:3" x14ac:dyDescent="0.35">
      <c r="A82" s="136" t="s">
        <v>656</v>
      </c>
      <c r="B82" s="137" t="s">
        <v>666</v>
      </c>
      <c r="C82" s="136" t="s">
        <v>749</v>
      </c>
    </row>
    <row r="83" spans="1:3" x14ac:dyDescent="0.35">
      <c r="A83" s="136" t="s">
        <v>681</v>
      </c>
      <c r="B83" s="137" t="s">
        <v>666</v>
      </c>
      <c r="C83" s="136" t="s">
        <v>750</v>
      </c>
    </row>
    <row r="84" spans="1:3" x14ac:dyDescent="0.35">
      <c r="A84" s="142" t="s">
        <v>656</v>
      </c>
      <c r="B84" s="137" t="s">
        <v>666</v>
      </c>
      <c r="C84" s="136" t="s">
        <v>751</v>
      </c>
    </row>
    <row r="85" spans="1:3" x14ac:dyDescent="0.35">
      <c r="A85" s="142" t="s">
        <v>656</v>
      </c>
      <c r="B85" s="137" t="s">
        <v>666</v>
      </c>
      <c r="C85" s="136" t="s">
        <v>751</v>
      </c>
    </row>
    <row r="86" spans="1:3" x14ac:dyDescent="0.35">
      <c r="A86" s="142" t="s">
        <v>656</v>
      </c>
      <c r="B86" s="137" t="s">
        <v>666</v>
      </c>
      <c r="C86" s="136" t="s">
        <v>751</v>
      </c>
    </row>
    <row r="87" spans="1:3" x14ac:dyDescent="0.35">
      <c r="A87" s="136" t="s">
        <v>681</v>
      </c>
      <c r="B87" s="137" t="s">
        <v>666</v>
      </c>
      <c r="C87" s="136" t="s">
        <v>752</v>
      </c>
    </row>
    <row r="88" spans="1:3" x14ac:dyDescent="0.35">
      <c r="A88" s="136" t="s">
        <v>656</v>
      </c>
      <c r="B88" s="137" t="s">
        <v>666</v>
      </c>
      <c r="C88" s="136" t="s">
        <v>753</v>
      </c>
    </row>
    <row r="89" spans="1:3" x14ac:dyDescent="0.35">
      <c r="A89" s="136" t="s">
        <v>656</v>
      </c>
      <c r="B89" s="137" t="s">
        <v>666</v>
      </c>
      <c r="C89" s="136" t="s">
        <v>754</v>
      </c>
    </row>
    <row r="90" spans="1:3" x14ac:dyDescent="0.35">
      <c r="A90" s="136" t="s">
        <v>681</v>
      </c>
      <c r="B90" s="137" t="s">
        <v>666</v>
      </c>
      <c r="C90" s="136" t="s">
        <v>755</v>
      </c>
    </row>
    <row r="91" spans="1:3" x14ac:dyDescent="0.35">
      <c r="A91" s="136" t="s">
        <v>656</v>
      </c>
      <c r="B91" s="137" t="s">
        <v>666</v>
      </c>
      <c r="C91" s="136" t="s">
        <v>756</v>
      </c>
    </row>
    <row r="92" spans="1:3" x14ac:dyDescent="0.35">
      <c r="A92" s="136" t="s">
        <v>681</v>
      </c>
      <c r="B92" s="137" t="s">
        <v>666</v>
      </c>
      <c r="C92" s="136" t="s">
        <v>757</v>
      </c>
    </row>
    <row r="93" spans="1:3" x14ac:dyDescent="0.35">
      <c r="A93" s="142" t="s">
        <v>656</v>
      </c>
      <c r="B93" s="137" t="s">
        <v>666</v>
      </c>
      <c r="C93" s="136" t="s">
        <v>758</v>
      </c>
    </row>
    <row r="94" spans="1:3" x14ac:dyDescent="0.35">
      <c r="A94" s="136" t="s">
        <v>656</v>
      </c>
      <c r="B94" s="137" t="s">
        <v>666</v>
      </c>
      <c r="C94" s="136" t="s">
        <v>759</v>
      </c>
    </row>
    <row r="95" spans="1:3" x14ac:dyDescent="0.35">
      <c r="A95" s="136" t="s">
        <v>656</v>
      </c>
      <c r="B95" s="137" t="s">
        <v>666</v>
      </c>
      <c r="C95" s="136" t="s">
        <v>760</v>
      </c>
    </row>
    <row r="96" spans="1:3" x14ac:dyDescent="0.35">
      <c r="A96" s="136" t="s">
        <v>656</v>
      </c>
      <c r="B96" s="137" t="s">
        <v>666</v>
      </c>
      <c r="C96" s="136" t="s">
        <v>761</v>
      </c>
    </row>
    <row r="97" spans="1:3" x14ac:dyDescent="0.35">
      <c r="A97" s="136" t="s">
        <v>656</v>
      </c>
      <c r="B97" s="137" t="s">
        <v>666</v>
      </c>
      <c r="C97" s="136" t="s">
        <v>762</v>
      </c>
    </row>
    <row r="98" spans="1:3" x14ac:dyDescent="0.35">
      <c r="A98" s="136" t="s">
        <v>656</v>
      </c>
      <c r="B98" s="137" t="s">
        <v>666</v>
      </c>
      <c r="C98" s="136" t="s">
        <v>763</v>
      </c>
    </row>
    <row r="99" spans="1:3" x14ac:dyDescent="0.35">
      <c r="A99" s="136" t="s">
        <v>656</v>
      </c>
      <c r="B99" s="137" t="s">
        <v>666</v>
      </c>
      <c r="C99" s="136" t="s">
        <v>764</v>
      </c>
    </row>
    <row r="100" spans="1:3" x14ac:dyDescent="0.35">
      <c r="A100" s="136" t="s">
        <v>656</v>
      </c>
      <c r="B100" s="137" t="s">
        <v>666</v>
      </c>
      <c r="C100" s="136" t="s">
        <v>765</v>
      </c>
    </row>
    <row r="101" spans="1:3" x14ac:dyDescent="0.35">
      <c r="A101" s="136" t="s">
        <v>681</v>
      </c>
      <c r="B101" s="137" t="s">
        <v>666</v>
      </c>
      <c r="C101" s="136" t="s">
        <v>766</v>
      </c>
    </row>
    <row r="102" spans="1:3" x14ac:dyDescent="0.35">
      <c r="A102" s="136" t="s">
        <v>681</v>
      </c>
      <c r="B102" s="137" t="s">
        <v>666</v>
      </c>
      <c r="C102" s="136" t="s">
        <v>767</v>
      </c>
    </row>
    <row r="103" spans="1:3" x14ac:dyDescent="0.35">
      <c r="A103" s="136" t="s">
        <v>681</v>
      </c>
      <c r="B103" s="137" t="s">
        <v>666</v>
      </c>
      <c r="C103" s="136" t="s">
        <v>768</v>
      </c>
    </row>
    <row r="104" spans="1:3" x14ac:dyDescent="0.35">
      <c r="A104" s="140" t="s">
        <v>656</v>
      </c>
      <c r="B104" s="137" t="s">
        <v>666</v>
      </c>
      <c r="C104" s="136" t="s">
        <v>769</v>
      </c>
    </row>
    <row r="105" spans="1:3" x14ac:dyDescent="0.35">
      <c r="A105" s="136" t="s">
        <v>681</v>
      </c>
      <c r="B105" s="137" t="s">
        <v>666</v>
      </c>
      <c r="C105" s="136" t="s">
        <v>770</v>
      </c>
    </row>
    <row r="106" spans="1:3" x14ac:dyDescent="0.35">
      <c r="A106" s="136" t="s">
        <v>656</v>
      </c>
      <c r="B106" s="137" t="s">
        <v>666</v>
      </c>
      <c r="C106" s="136" t="s">
        <v>771</v>
      </c>
    </row>
    <row r="107" spans="1:3" x14ac:dyDescent="0.35">
      <c r="A107" s="136" t="s">
        <v>656</v>
      </c>
      <c r="B107" s="137" t="s">
        <v>666</v>
      </c>
      <c r="C107" s="135" t="s">
        <v>772</v>
      </c>
    </row>
    <row r="108" spans="1:3" x14ac:dyDescent="0.35">
      <c r="A108" s="136" t="s">
        <v>681</v>
      </c>
      <c r="B108" s="137" t="s">
        <v>666</v>
      </c>
      <c r="C108" s="136" t="s">
        <v>773</v>
      </c>
    </row>
    <row r="109" spans="1:3" x14ac:dyDescent="0.35">
      <c r="A109" s="136" t="s">
        <v>656</v>
      </c>
      <c r="B109" s="137" t="s">
        <v>666</v>
      </c>
      <c r="C109" s="136" t="s">
        <v>774</v>
      </c>
    </row>
    <row r="110" spans="1:3" x14ac:dyDescent="0.35">
      <c r="A110" s="136" t="s">
        <v>656</v>
      </c>
      <c r="B110" s="137" t="s">
        <v>666</v>
      </c>
      <c r="C110" s="136" t="s">
        <v>775</v>
      </c>
    </row>
    <row r="111" spans="1:3" x14ac:dyDescent="0.35">
      <c r="A111" s="136" t="s">
        <v>681</v>
      </c>
      <c r="B111" s="137" t="s">
        <v>666</v>
      </c>
      <c r="C111" s="136" t="s">
        <v>776</v>
      </c>
    </row>
    <row r="112" spans="1:3" x14ac:dyDescent="0.35">
      <c r="A112" s="136" t="s">
        <v>656</v>
      </c>
      <c r="B112" s="137" t="s">
        <v>666</v>
      </c>
      <c r="C112" s="136" t="s">
        <v>777</v>
      </c>
    </row>
    <row r="113" spans="1:3" x14ac:dyDescent="0.35">
      <c r="A113" s="136" t="s">
        <v>681</v>
      </c>
      <c r="B113" s="137" t="s">
        <v>666</v>
      </c>
      <c r="C113" s="136" t="s">
        <v>778</v>
      </c>
    </row>
    <row r="114" spans="1:3" x14ac:dyDescent="0.35">
      <c r="A114" s="136" t="s">
        <v>656</v>
      </c>
      <c r="B114" s="137" t="s">
        <v>666</v>
      </c>
      <c r="C114" s="136" t="s">
        <v>779</v>
      </c>
    </row>
    <row r="115" spans="1:3" x14ac:dyDescent="0.35">
      <c r="A115" s="136" t="s">
        <v>681</v>
      </c>
      <c r="B115" s="137" t="s">
        <v>666</v>
      </c>
      <c r="C115" s="136" t="s">
        <v>780</v>
      </c>
    </row>
    <row r="116" spans="1:3" x14ac:dyDescent="0.35">
      <c r="A116" s="136" t="s">
        <v>656</v>
      </c>
      <c r="B116" s="137" t="s">
        <v>666</v>
      </c>
      <c r="C116" s="136" t="s">
        <v>781</v>
      </c>
    </row>
    <row r="117" spans="1:3" x14ac:dyDescent="0.35">
      <c r="A117" s="136" t="s">
        <v>656</v>
      </c>
      <c r="B117" s="137" t="s">
        <v>666</v>
      </c>
      <c r="C117" s="136" t="s">
        <v>782</v>
      </c>
    </row>
    <row r="118" spans="1:3" x14ac:dyDescent="0.35">
      <c r="A118" s="136" t="s">
        <v>681</v>
      </c>
      <c r="B118" s="137" t="s">
        <v>666</v>
      </c>
      <c r="C118" s="136" t="s">
        <v>783</v>
      </c>
    </row>
    <row r="119" spans="1:3" x14ac:dyDescent="0.35">
      <c r="A119" s="140" t="s">
        <v>656</v>
      </c>
      <c r="B119" s="137" t="s">
        <v>666</v>
      </c>
      <c r="C119" s="141" t="s">
        <v>784</v>
      </c>
    </row>
    <row r="120" spans="1:3" x14ac:dyDescent="0.35">
      <c r="A120" s="136" t="s">
        <v>656</v>
      </c>
      <c r="B120" s="137" t="s">
        <v>666</v>
      </c>
      <c r="C120" s="140" t="s">
        <v>785</v>
      </c>
    </row>
    <row r="121" spans="1:3" x14ac:dyDescent="0.35">
      <c r="A121" s="136" t="s">
        <v>656</v>
      </c>
      <c r="B121" s="137" t="s">
        <v>666</v>
      </c>
      <c r="C121" s="136" t="s">
        <v>786</v>
      </c>
    </row>
    <row r="122" spans="1:3" x14ac:dyDescent="0.35">
      <c r="A122" s="136" t="s">
        <v>681</v>
      </c>
      <c r="B122" s="137" t="s">
        <v>666</v>
      </c>
      <c r="C122" s="136" t="s">
        <v>787</v>
      </c>
    </row>
    <row r="123" spans="1:3" x14ac:dyDescent="0.35">
      <c r="A123" s="136" t="s">
        <v>656</v>
      </c>
      <c r="B123" s="137" t="s">
        <v>666</v>
      </c>
      <c r="C123" s="136" t="s">
        <v>788</v>
      </c>
    </row>
    <row r="124" spans="1:3" x14ac:dyDescent="0.35">
      <c r="A124" s="136" t="s">
        <v>681</v>
      </c>
      <c r="B124" s="137" t="s">
        <v>666</v>
      </c>
      <c r="C124" s="136" t="s">
        <v>789</v>
      </c>
    </row>
    <row r="125" spans="1:3" x14ac:dyDescent="0.35">
      <c r="A125" s="140" t="s">
        <v>656</v>
      </c>
      <c r="B125" s="137" t="s">
        <v>666</v>
      </c>
      <c r="C125" s="136" t="s">
        <v>790</v>
      </c>
    </row>
    <row r="126" spans="1:3" x14ac:dyDescent="0.35">
      <c r="A126" s="136" t="s">
        <v>681</v>
      </c>
      <c r="B126" s="137" t="s">
        <v>666</v>
      </c>
      <c r="C126" s="136" t="s">
        <v>791</v>
      </c>
    </row>
    <row r="127" spans="1:3" x14ac:dyDescent="0.35">
      <c r="A127" s="136" t="s">
        <v>681</v>
      </c>
      <c r="B127" s="137" t="s">
        <v>666</v>
      </c>
      <c r="C127" s="141" t="s">
        <v>792</v>
      </c>
    </row>
    <row r="128" spans="1:3" x14ac:dyDescent="0.35">
      <c r="A128" s="136" t="s">
        <v>656</v>
      </c>
      <c r="B128" s="137" t="s">
        <v>666</v>
      </c>
      <c r="C128" s="136" t="s">
        <v>793</v>
      </c>
    </row>
    <row r="129" spans="1:3" x14ac:dyDescent="0.35">
      <c r="A129" s="136" t="s">
        <v>656</v>
      </c>
      <c r="B129" s="137" t="s">
        <v>666</v>
      </c>
      <c r="C129" s="136" t="s">
        <v>794</v>
      </c>
    </row>
    <row r="130" spans="1:3" x14ac:dyDescent="0.35">
      <c r="A130" s="136" t="s">
        <v>681</v>
      </c>
      <c r="B130" s="137" t="s">
        <v>666</v>
      </c>
      <c r="C130" s="136" t="s">
        <v>795</v>
      </c>
    </row>
    <row r="131" spans="1:3" x14ac:dyDescent="0.35">
      <c r="A131" s="136" t="s">
        <v>681</v>
      </c>
      <c r="B131" s="137" t="s">
        <v>666</v>
      </c>
      <c r="C131" s="136" t="s">
        <v>796</v>
      </c>
    </row>
    <row r="132" spans="1:3" x14ac:dyDescent="0.35">
      <c r="A132" s="136" t="s">
        <v>656</v>
      </c>
      <c r="B132" s="137" t="s">
        <v>666</v>
      </c>
      <c r="C132" s="136" t="s">
        <v>797</v>
      </c>
    </row>
    <row r="133" spans="1:3" x14ac:dyDescent="0.35">
      <c r="A133" s="136" t="s">
        <v>681</v>
      </c>
      <c r="B133" s="137" t="s">
        <v>666</v>
      </c>
      <c r="C133" s="136" t="s">
        <v>798</v>
      </c>
    </row>
    <row r="134" spans="1:3" x14ac:dyDescent="0.35">
      <c r="A134" s="140" t="s">
        <v>656</v>
      </c>
      <c r="B134" s="137" t="s">
        <v>666</v>
      </c>
      <c r="C134" s="136" t="s">
        <v>799</v>
      </c>
    </row>
    <row r="135" spans="1:3" x14ac:dyDescent="0.35">
      <c r="A135" s="136" t="s">
        <v>681</v>
      </c>
      <c r="B135" s="137" t="s">
        <v>666</v>
      </c>
      <c r="C135" s="136" t="s">
        <v>800</v>
      </c>
    </row>
    <row r="136" spans="1:3" x14ac:dyDescent="0.35">
      <c r="A136" s="136" t="s">
        <v>656</v>
      </c>
      <c r="B136" s="137" t="s">
        <v>669</v>
      </c>
      <c r="C136" s="141" t="s">
        <v>801</v>
      </c>
    </row>
    <row r="137" spans="1:3" x14ac:dyDescent="0.35">
      <c r="A137" s="136" t="s">
        <v>681</v>
      </c>
      <c r="B137" s="137" t="s">
        <v>669</v>
      </c>
      <c r="C137" s="136" t="s">
        <v>802</v>
      </c>
    </row>
    <row r="138" spans="1:3" x14ac:dyDescent="0.35">
      <c r="A138" s="136" t="s">
        <v>681</v>
      </c>
      <c r="B138" s="137" t="s">
        <v>669</v>
      </c>
      <c r="C138" s="136" t="s">
        <v>803</v>
      </c>
    </row>
    <row r="139" spans="1:3" x14ac:dyDescent="0.35">
      <c r="A139" s="136" t="s">
        <v>681</v>
      </c>
      <c r="B139" s="137" t="s">
        <v>669</v>
      </c>
      <c r="C139" s="140" t="s">
        <v>804</v>
      </c>
    </row>
    <row r="140" spans="1:3" x14ac:dyDescent="0.35">
      <c r="A140" s="136" t="s">
        <v>681</v>
      </c>
      <c r="B140" s="137" t="s">
        <v>669</v>
      </c>
      <c r="C140" s="136" t="s">
        <v>805</v>
      </c>
    </row>
    <row r="141" spans="1:3" x14ac:dyDescent="0.35">
      <c r="A141" s="136" t="s">
        <v>681</v>
      </c>
      <c r="B141" s="137" t="s">
        <v>669</v>
      </c>
      <c r="C141" s="136" t="s">
        <v>806</v>
      </c>
    </row>
    <row r="142" spans="1:3" x14ac:dyDescent="0.35">
      <c r="A142" s="136" t="s">
        <v>681</v>
      </c>
      <c r="B142" s="137" t="s">
        <v>669</v>
      </c>
      <c r="C142" s="136" t="s">
        <v>807</v>
      </c>
    </row>
    <row r="143" spans="1:3" x14ac:dyDescent="0.35">
      <c r="A143" s="136" t="s">
        <v>681</v>
      </c>
      <c r="B143" s="137" t="s">
        <v>669</v>
      </c>
      <c r="C143" s="136" t="s">
        <v>808</v>
      </c>
    </row>
    <row r="144" spans="1:3" x14ac:dyDescent="0.35">
      <c r="A144" s="136" t="s">
        <v>681</v>
      </c>
      <c r="B144" s="137" t="s">
        <v>669</v>
      </c>
      <c r="C144" s="136" t="s">
        <v>809</v>
      </c>
    </row>
    <row r="145" spans="1:3" x14ac:dyDescent="0.35">
      <c r="A145" s="136" t="s">
        <v>681</v>
      </c>
      <c r="B145" s="137" t="s">
        <v>669</v>
      </c>
      <c r="C145" s="136" t="s">
        <v>810</v>
      </c>
    </row>
    <row r="146" spans="1:3" x14ac:dyDescent="0.35">
      <c r="A146" s="136" t="s">
        <v>681</v>
      </c>
      <c r="B146" s="137" t="s">
        <v>669</v>
      </c>
      <c r="C146" s="136" t="s">
        <v>811</v>
      </c>
    </row>
    <row r="147" spans="1:3" x14ac:dyDescent="0.35">
      <c r="A147" s="136" t="s">
        <v>681</v>
      </c>
      <c r="B147" s="137" t="s">
        <v>669</v>
      </c>
      <c r="C147" s="136" t="s">
        <v>812</v>
      </c>
    </row>
    <row r="148" spans="1:3" x14ac:dyDescent="0.35">
      <c r="A148" s="136" t="s">
        <v>681</v>
      </c>
      <c r="B148" s="137" t="s">
        <v>669</v>
      </c>
      <c r="C148" s="136" t="s">
        <v>813</v>
      </c>
    </row>
    <row r="149" spans="1:3" x14ac:dyDescent="0.35">
      <c r="A149" s="136" t="s">
        <v>681</v>
      </c>
      <c r="B149" s="137" t="s">
        <v>669</v>
      </c>
      <c r="C149" s="136" t="s">
        <v>814</v>
      </c>
    </row>
    <row r="150" spans="1:3" x14ac:dyDescent="0.35">
      <c r="A150" s="136" t="s">
        <v>681</v>
      </c>
      <c r="B150" s="137" t="s">
        <v>669</v>
      </c>
      <c r="C150" s="136" t="s">
        <v>815</v>
      </c>
    </row>
    <row r="151" spans="1:3" x14ac:dyDescent="0.35">
      <c r="A151" s="136" t="s">
        <v>681</v>
      </c>
      <c r="B151" s="137" t="s">
        <v>669</v>
      </c>
      <c r="C151" s="136" t="s">
        <v>816</v>
      </c>
    </row>
    <row r="152" spans="1:3" x14ac:dyDescent="0.35">
      <c r="A152" s="136" t="s">
        <v>681</v>
      </c>
      <c r="B152" s="137" t="s">
        <v>669</v>
      </c>
      <c r="C152" s="141" t="s">
        <v>817</v>
      </c>
    </row>
    <row r="153" spans="1:3" x14ac:dyDescent="0.35">
      <c r="A153" s="136" t="s">
        <v>818</v>
      </c>
      <c r="B153" s="137" t="s">
        <v>669</v>
      </c>
      <c r="C153" s="136" t="s">
        <v>819</v>
      </c>
    </row>
    <row r="154" spans="1:3" x14ac:dyDescent="0.35">
      <c r="A154" s="136" t="s">
        <v>681</v>
      </c>
      <c r="B154" s="137" t="s">
        <v>669</v>
      </c>
      <c r="C154" s="136" t="s">
        <v>820</v>
      </c>
    </row>
    <row r="155" spans="1:3" x14ac:dyDescent="0.35">
      <c r="A155" s="136" t="s">
        <v>681</v>
      </c>
      <c r="B155" s="137" t="s">
        <v>669</v>
      </c>
      <c r="C155" s="136" t="s">
        <v>821</v>
      </c>
    </row>
    <row r="156" spans="1:3" x14ac:dyDescent="0.35">
      <c r="A156" s="136" t="s">
        <v>681</v>
      </c>
      <c r="B156" s="137" t="s">
        <v>669</v>
      </c>
      <c r="C156" s="136" t="s">
        <v>822</v>
      </c>
    </row>
    <row r="157" spans="1:3" x14ac:dyDescent="0.35">
      <c r="A157" s="136" t="s">
        <v>681</v>
      </c>
      <c r="B157" s="137" t="s">
        <v>669</v>
      </c>
      <c r="C157" s="136" t="s">
        <v>823</v>
      </c>
    </row>
    <row r="158" spans="1:3" x14ac:dyDescent="0.35">
      <c r="A158" s="136" t="s">
        <v>681</v>
      </c>
      <c r="B158" s="137" t="s">
        <v>669</v>
      </c>
      <c r="C158" s="136" t="s">
        <v>824</v>
      </c>
    </row>
    <row r="159" spans="1:3" x14ac:dyDescent="0.35">
      <c r="A159" s="136" t="s">
        <v>681</v>
      </c>
      <c r="B159" s="137" t="s">
        <v>669</v>
      </c>
      <c r="C159" s="136" t="s">
        <v>825</v>
      </c>
    </row>
    <row r="160" spans="1:3" x14ac:dyDescent="0.35">
      <c r="A160" s="136" t="s">
        <v>681</v>
      </c>
      <c r="B160" s="137" t="s">
        <v>669</v>
      </c>
      <c r="C160" s="136" t="s">
        <v>826</v>
      </c>
    </row>
    <row r="161" spans="1:3" x14ac:dyDescent="0.35">
      <c r="A161" s="136" t="s">
        <v>681</v>
      </c>
      <c r="B161" s="137" t="s">
        <v>669</v>
      </c>
      <c r="C161" s="136" t="s">
        <v>827</v>
      </c>
    </row>
    <row r="162" spans="1:3" x14ac:dyDescent="0.35">
      <c r="A162" s="136" t="s">
        <v>681</v>
      </c>
      <c r="B162" s="137" t="s">
        <v>669</v>
      </c>
      <c r="C162" s="136" t="s">
        <v>828</v>
      </c>
    </row>
    <row r="163" spans="1:3" x14ac:dyDescent="0.35">
      <c r="A163" s="136" t="s">
        <v>681</v>
      </c>
      <c r="B163" s="137" t="s">
        <v>669</v>
      </c>
      <c r="C163" s="136" t="s">
        <v>829</v>
      </c>
    </row>
    <row r="164" spans="1:3" x14ac:dyDescent="0.35">
      <c r="A164" s="136" t="s">
        <v>681</v>
      </c>
      <c r="B164" s="137" t="s">
        <v>669</v>
      </c>
      <c r="C164" s="136" t="s">
        <v>830</v>
      </c>
    </row>
    <row r="165" spans="1:3" x14ac:dyDescent="0.35">
      <c r="A165" s="136" t="s">
        <v>681</v>
      </c>
      <c r="B165" s="137" t="s">
        <v>669</v>
      </c>
      <c r="C165" s="136" t="s">
        <v>831</v>
      </c>
    </row>
    <row r="166" spans="1:3" x14ac:dyDescent="0.35">
      <c r="A166" s="136" t="s">
        <v>681</v>
      </c>
      <c r="B166" s="137" t="s">
        <v>669</v>
      </c>
      <c r="C166" s="136" t="s">
        <v>832</v>
      </c>
    </row>
    <row r="167" spans="1:3" x14ac:dyDescent="0.35">
      <c r="A167" s="136" t="s">
        <v>681</v>
      </c>
      <c r="B167" s="137" t="s">
        <v>669</v>
      </c>
      <c r="C167" s="136" t="s">
        <v>833</v>
      </c>
    </row>
    <row r="168" spans="1:3" x14ac:dyDescent="0.35">
      <c r="A168" s="136" t="s">
        <v>681</v>
      </c>
      <c r="B168" s="137" t="s">
        <v>669</v>
      </c>
      <c r="C168" s="136" t="s">
        <v>834</v>
      </c>
    </row>
    <row r="169" spans="1:3" x14ac:dyDescent="0.35">
      <c r="A169" s="136" t="s">
        <v>681</v>
      </c>
      <c r="B169" s="137" t="s">
        <v>669</v>
      </c>
      <c r="C169" s="136" t="s">
        <v>835</v>
      </c>
    </row>
    <row r="170" spans="1:3" x14ac:dyDescent="0.35">
      <c r="A170" s="136" t="s">
        <v>681</v>
      </c>
      <c r="B170" s="137" t="s">
        <v>669</v>
      </c>
      <c r="C170" s="136" t="s">
        <v>836</v>
      </c>
    </row>
    <row r="171" spans="1:3" x14ac:dyDescent="0.35">
      <c r="A171" s="136" t="s">
        <v>681</v>
      </c>
      <c r="B171" s="137" t="s">
        <v>669</v>
      </c>
      <c r="C171" s="136" t="s">
        <v>837</v>
      </c>
    </row>
    <row r="172" spans="1:3" x14ac:dyDescent="0.35">
      <c r="A172" s="136" t="s">
        <v>681</v>
      </c>
      <c r="B172" s="137" t="s">
        <v>669</v>
      </c>
      <c r="C172" s="136" t="s">
        <v>838</v>
      </c>
    </row>
    <row r="173" spans="1:3" x14ac:dyDescent="0.35">
      <c r="A173" s="136" t="s">
        <v>681</v>
      </c>
      <c r="B173" s="137" t="s">
        <v>669</v>
      </c>
      <c r="C173" s="136" t="s">
        <v>839</v>
      </c>
    </row>
    <row r="174" spans="1:3" x14ac:dyDescent="0.35">
      <c r="A174" s="136" t="s">
        <v>818</v>
      </c>
      <c r="B174" s="137" t="s">
        <v>669</v>
      </c>
      <c r="C174" s="140" t="s">
        <v>840</v>
      </c>
    </row>
    <row r="175" spans="1:3" x14ac:dyDescent="0.35">
      <c r="A175" s="136" t="s">
        <v>818</v>
      </c>
      <c r="B175" s="137" t="s">
        <v>669</v>
      </c>
      <c r="C175" s="140" t="s">
        <v>841</v>
      </c>
    </row>
    <row r="176" spans="1:3" x14ac:dyDescent="0.35">
      <c r="A176" s="136" t="s">
        <v>818</v>
      </c>
      <c r="B176" s="137" t="s">
        <v>669</v>
      </c>
      <c r="C176" s="140" t="s">
        <v>841</v>
      </c>
    </row>
    <row r="177" spans="1:3" x14ac:dyDescent="0.35">
      <c r="A177" s="136" t="s">
        <v>818</v>
      </c>
      <c r="B177" s="137" t="s">
        <v>669</v>
      </c>
      <c r="C177" s="140" t="s">
        <v>841</v>
      </c>
    </row>
    <row r="178" spans="1:3" x14ac:dyDescent="0.35">
      <c r="A178" s="136" t="s">
        <v>818</v>
      </c>
      <c r="B178" s="137" t="s">
        <v>669</v>
      </c>
      <c r="C178" s="140" t="s">
        <v>841</v>
      </c>
    </row>
    <row r="179" spans="1:3" x14ac:dyDescent="0.35">
      <c r="A179" s="136" t="s">
        <v>681</v>
      </c>
      <c r="B179" s="137" t="s">
        <v>669</v>
      </c>
      <c r="C179" s="136" t="s">
        <v>842</v>
      </c>
    </row>
    <row r="180" spans="1:3" x14ac:dyDescent="0.35">
      <c r="A180" s="136" t="s">
        <v>681</v>
      </c>
      <c r="B180" s="137" t="s">
        <v>669</v>
      </c>
      <c r="C180" s="136" t="s">
        <v>843</v>
      </c>
    </row>
    <row r="181" spans="1:3" x14ac:dyDescent="0.35">
      <c r="A181" s="136" t="s">
        <v>681</v>
      </c>
      <c r="B181" s="137" t="s">
        <v>669</v>
      </c>
      <c r="C181" s="136" t="s">
        <v>844</v>
      </c>
    </row>
    <row r="182" spans="1:3" x14ac:dyDescent="0.35">
      <c r="A182" s="136" t="s">
        <v>681</v>
      </c>
      <c r="B182" s="137" t="s">
        <v>669</v>
      </c>
      <c r="C182" s="136" t="s">
        <v>845</v>
      </c>
    </row>
    <row r="183" spans="1:3" x14ac:dyDescent="0.35">
      <c r="A183" s="136" t="s">
        <v>681</v>
      </c>
      <c r="B183" s="137" t="s">
        <v>669</v>
      </c>
      <c r="C183" s="136" t="s">
        <v>846</v>
      </c>
    </row>
    <row r="184" spans="1:3" x14ac:dyDescent="0.35">
      <c r="A184" s="136" t="s">
        <v>681</v>
      </c>
      <c r="B184" s="137" t="s">
        <v>669</v>
      </c>
      <c r="C184" s="136" t="s">
        <v>847</v>
      </c>
    </row>
    <row r="185" spans="1:3" x14ac:dyDescent="0.35">
      <c r="A185" s="136" t="s">
        <v>681</v>
      </c>
      <c r="B185" s="137" t="s">
        <v>669</v>
      </c>
      <c r="C185" s="136" t="s">
        <v>848</v>
      </c>
    </row>
    <row r="186" spans="1:3" x14ac:dyDescent="0.35">
      <c r="A186" s="136" t="s">
        <v>681</v>
      </c>
      <c r="B186" s="137" t="s">
        <v>669</v>
      </c>
      <c r="C186" s="136" t="s">
        <v>849</v>
      </c>
    </row>
    <row r="187" spans="1:3" x14ac:dyDescent="0.35">
      <c r="A187" s="136" t="s">
        <v>681</v>
      </c>
      <c r="B187" s="137" t="s">
        <v>669</v>
      </c>
      <c r="C187" s="136" t="s">
        <v>850</v>
      </c>
    </row>
    <row r="188" spans="1:3" x14ac:dyDescent="0.35">
      <c r="A188" s="136" t="s">
        <v>681</v>
      </c>
      <c r="B188" s="137" t="s">
        <v>669</v>
      </c>
      <c r="C188" s="136" t="s">
        <v>851</v>
      </c>
    </row>
    <row r="189" spans="1:3" x14ac:dyDescent="0.35">
      <c r="A189" s="136" t="s">
        <v>681</v>
      </c>
      <c r="B189" s="137" t="s">
        <v>669</v>
      </c>
      <c r="C189" s="136" t="s">
        <v>852</v>
      </c>
    </row>
    <row r="190" spans="1:3" x14ac:dyDescent="0.35">
      <c r="A190" s="136" t="s">
        <v>681</v>
      </c>
      <c r="B190" s="137" t="s">
        <v>669</v>
      </c>
      <c r="C190" s="136" t="s">
        <v>853</v>
      </c>
    </row>
    <row r="191" spans="1:3" x14ac:dyDescent="0.35">
      <c r="A191" s="136" t="s">
        <v>681</v>
      </c>
      <c r="B191" s="137" t="s">
        <v>669</v>
      </c>
      <c r="C191" s="136" t="s">
        <v>854</v>
      </c>
    </row>
    <row r="192" spans="1:3" x14ac:dyDescent="0.35">
      <c r="A192" s="136" t="s">
        <v>681</v>
      </c>
      <c r="B192" s="137" t="s">
        <v>669</v>
      </c>
      <c r="C192" s="136" t="s">
        <v>855</v>
      </c>
    </row>
    <row r="193" spans="1:3" x14ac:dyDescent="0.35">
      <c r="A193" s="136" t="s">
        <v>681</v>
      </c>
      <c r="B193" s="137" t="s">
        <v>669</v>
      </c>
      <c r="C193" s="136" t="s">
        <v>856</v>
      </c>
    </row>
    <row r="194" spans="1:3" x14ac:dyDescent="0.35">
      <c r="A194" s="136" t="s">
        <v>681</v>
      </c>
      <c r="B194" s="137" t="s">
        <v>669</v>
      </c>
      <c r="C194" s="136" t="s">
        <v>857</v>
      </c>
    </row>
    <row r="195" spans="1:3" x14ac:dyDescent="0.35">
      <c r="A195" s="136" t="s">
        <v>681</v>
      </c>
      <c r="B195" s="137" t="s">
        <v>669</v>
      </c>
      <c r="C195" s="136" t="s">
        <v>858</v>
      </c>
    </row>
    <row r="196" spans="1:3" x14ac:dyDescent="0.35">
      <c r="A196" s="136" t="s">
        <v>681</v>
      </c>
      <c r="B196" s="137" t="s">
        <v>669</v>
      </c>
      <c r="C196" s="136" t="s">
        <v>859</v>
      </c>
    </row>
    <row r="197" spans="1:3" x14ac:dyDescent="0.35">
      <c r="A197" s="136" t="s">
        <v>681</v>
      </c>
      <c r="B197" s="137" t="s">
        <v>669</v>
      </c>
      <c r="C197" s="136" t="s">
        <v>860</v>
      </c>
    </row>
    <row r="198" spans="1:3" x14ac:dyDescent="0.35">
      <c r="A198" s="136" t="s">
        <v>681</v>
      </c>
      <c r="B198" s="137" t="s">
        <v>669</v>
      </c>
      <c r="C198" s="136" t="s">
        <v>861</v>
      </c>
    </row>
    <row r="199" spans="1:3" x14ac:dyDescent="0.35">
      <c r="A199" s="136" t="s">
        <v>681</v>
      </c>
      <c r="B199" s="137" t="s">
        <v>669</v>
      </c>
      <c r="C199" s="136" t="s">
        <v>862</v>
      </c>
    </row>
    <row r="200" spans="1:3" x14ac:dyDescent="0.35">
      <c r="A200" s="136" t="s">
        <v>681</v>
      </c>
      <c r="B200" s="137" t="s">
        <v>669</v>
      </c>
      <c r="C200" s="136" t="s">
        <v>863</v>
      </c>
    </row>
    <row r="201" spans="1:3" x14ac:dyDescent="0.35">
      <c r="A201" s="136" t="s">
        <v>681</v>
      </c>
      <c r="B201" s="137" t="s">
        <v>669</v>
      </c>
      <c r="C201" s="136" t="s">
        <v>864</v>
      </c>
    </row>
    <row r="202" spans="1:3" x14ac:dyDescent="0.35">
      <c r="A202" s="136" t="s">
        <v>681</v>
      </c>
      <c r="B202" s="137" t="s">
        <v>669</v>
      </c>
      <c r="C202" s="136" t="s">
        <v>865</v>
      </c>
    </row>
    <row r="203" spans="1:3" x14ac:dyDescent="0.35">
      <c r="A203" s="136" t="s">
        <v>681</v>
      </c>
      <c r="B203" s="137" t="s">
        <v>669</v>
      </c>
      <c r="C203" s="136" t="s">
        <v>866</v>
      </c>
    </row>
    <row r="204" spans="1:3" x14ac:dyDescent="0.35">
      <c r="A204" s="136" t="s">
        <v>681</v>
      </c>
      <c r="B204" s="137" t="s">
        <v>669</v>
      </c>
      <c r="C204" s="136" t="s">
        <v>867</v>
      </c>
    </row>
    <row r="205" spans="1:3" x14ac:dyDescent="0.35">
      <c r="A205" s="136" t="s">
        <v>681</v>
      </c>
      <c r="B205" s="137" t="s">
        <v>669</v>
      </c>
      <c r="C205" s="136" t="s">
        <v>868</v>
      </c>
    </row>
    <row r="206" spans="1:3" x14ac:dyDescent="0.35">
      <c r="A206" s="136" t="s">
        <v>681</v>
      </c>
      <c r="B206" s="137" t="s">
        <v>669</v>
      </c>
      <c r="C206" s="136" t="s">
        <v>869</v>
      </c>
    </row>
    <row r="207" spans="1:3" x14ac:dyDescent="0.35">
      <c r="A207" s="136" t="s">
        <v>681</v>
      </c>
      <c r="B207" s="137" t="s">
        <v>669</v>
      </c>
      <c r="C207" s="136" t="s">
        <v>870</v>
      </c>
    </row>
    <row r="208" spans="1:3" x14ac:dyDescent="0.35">
      <c r="A208" s="136" t="s">
        <v>681</v>
      </c>
      <c r="B208" s="137" t="s">
        <v>669</v>
      </c>
      <c r="C208" s="136" t="s">
        <v>871</v>
      </c>
    </row>
    <row r="209" spans="1:3" x14ac:dyDescent="0.35">
      <c r="A209" s="136" t="s">
        <v>681</v>
      </c>
      <c r="B209" s="137" t="s">
        <v>669</v>
      </c>
      <c r="C209" s="136" t="s">
        <v>872</v>
      </c>
    </row>
    <row r="210" spans="1:3" x14ac:dyDescent="0.35">
      <c r="A210" s="136" t="s">
        <v>681</v>
      </c>
      <c r="B210" s="137" t="s">
        <v>669</v>
      </c>
      <c r="C210" s="136" t="s">
        <v>873</v>
      </c>
    </row>
    <row r="211" spans="1:3" x14ac:dyDescent="0.35">
      <c r="A211" s="136" t="s">
        <v>681</v>
      </c>
      <c r="B211" s="137" t="s">
        <v>669</v>
      </c>
      <c r="C211" s="136" t="s">
        <v>874</v>
      </c>
    </row>
    <row r="212" spans="1:3" x14ac:dyDescent="0.35">
      <c r="A212" s="136" t="s">
        <v>681</v>
      </c>
      <c r="B212" s="137" t="s">
        <v>669</v>
      </c>
      <c r="C212" s="136" t="s">
        <v>875</v>
      </c>
    </row>
    <row r="213" spans="1:3" x14ac:dyDescent="0.35">
      <c r="A213" s="136" t="s">
        <v>681</v>
      </c>
      <c r="B213" s="137" t="s">
        <v>669</v>
      </c>
      <c r="C213" s="136" t="s">
        <v>876</v>
      </c>
    </row>
    <row r="214" spans="1:3" x14ac:dyDescent="0.35">
      <c r="A214" s="136" t="s">
        <v>681</v>
      </c>
      <c r="B214" s="137" t="s">
        <v>669</v>
      </c>
      <c r="C214" s="136" t="s">
        <v>877</v>
      </c>
    </row>
    <row r="215" spans="1:3" x14ac:dyDescent="0.35">
      <c r="A215" s="136" t="s">
        <v>681</v>
      </c>
      <c r="B215" s="137" t="s">
        <v>669</v>
      </c>
      <c r="C215" s="136" t="s">
        <v>878</v>
      </c>
    </row>
    <row r="216" spans="1:3" x14ac:dyDescent="0.35">
      <c r="A216" s="136" t="s">
        <v>681</v>
      </c>
      <c r="B216" s="137" t="s">
        <v>669</v>
      </c>
      <c r="C216" s="136" t="s">
        <v>879</v>
      </c>
    </row>
    <row r="217" spans="1:3" x14ac:dyDescent="0.35">
      <c r="A217" s="136" t="s">
        <v>681</v>
      </c>
      <c r="B217" s="137" t="s">
        <v>669</v>
      </c>
      <c r="C217" s="136" t="s">
        <v>880</v>
      </c>
    </row>
    <row r="218" spans="1:3" x14ac:dyDescent="0.35">
      <c r="A218" s="136" t="s">
        <v>681</v>
      </c>
      <c r="B218" s="137" t="s">
        <v>669</v>
      </c>
      <c r="C218" s="136" t="s">
        <v>881</v>
      </c>
    </row>
    <row r="219" spans="1:3" x14ac:dyDescent="0.35">
      <c r="A219" s="136" t="s">
        <v>681</v>
      </c>
      <c r="B219" s="137" t="s">
        <v>669</v>
      </c>
      <c r="C219" s="136" t="s">
        <v>882</v>
      </c>
    </row>
    <row r="220" spans="1:3" x14ac:dyDescent="0.35">
      <c r="A220" s="136" t="s">
        <v>681</v>
      </c>
      <c r="B220" s="137" t="s">
        <v>669</v>
      </c>
      <c r="C220" s="136" t="s">
        <v>883</v>
      </c>
    </row>
    <row r="221" spans="1:3" x14ac:dyDescent="0.35">
      <c r="A221" s="136" t="s">
        <v>681</v>
      </c>
      <c r="B221" s="137" t="s">
        <v>669</v>
      </c>
      <c r="C221" s="136" t="s">
        <v>884</v>
      </c>
    </row>
    <row r="222" spans="1:3" x14ac:dyDescent="0.35">
      <c r="A222" s="136" t="s">
        <v>681</v>
      </c>
      <c r="B222" s="137" t="s">
        <v>669</v>
      </c>
      <c r="C222" s="136" t="s">
        <v>885</v>
      </c>
    </row>
    <row r="223" spans="1:3" x14ac:dyDescent="0.35">
      <c r="A223" s="136" t="s">
        <v>681</v>
      </c>
      <c r="B223" s="137" t="s">
        <v>669</v>
      </c>
      <c r="C223" s="136" t="s">
        <v>886</v>
      </c>
    </row>
    <row r="224" spans="1:3" x14ac:dyDescent="0.35">
      <c r="A224" s="136" t="s">
        <v>681</v>
      </c>
      <c r="B224" s="137" t="s">
        <v>669</v>
      </c>
      <c r="C224" s="136" t="s">
        <v>887</v>
      </c>
    </row>
    <row r="225" spans="1:3" x14ac:dyDescent="0.35">
      <c r="A225" s="136" t="s">
        <v>681</v>
      </c>
      <c r="B225" s="137" t="s">
        <v>669</v>
      </c>
      <c r="C225" s="136" t="s">
        <v>888</v>
      </c>
    </row>
    <row r="226" spans="1:3" x14ac:dyDescent="0.35">
      <c r="A226" s="136" t="s">
        <v>681</v>
      </c>
      <c r="B226" s="137" t="s">
        <v>669</v>
      </c>
      <c r="C226" s="136" t="s">
        <v>889</v>
      </c>
    </row>
    <row r="227" spans="1:3" x14ac:dyDescent="0.35">
      <c r="A227" s="136" t="s">
        <v>681</v>
      </c>
      <c r="B227" s="137" t="s">
        <v>669</v>
      </c>
      <c r="C227" s="136" t="s">
        <v>890</v>
      </c>
    </row>
    <row r="228" spans="1:3" x14ac:dyDescent="0.35">
      <c r="A228" s="136" t="s">
        <v>681</v>
      </c>
      <c r="B228" s="137" t="s">
        <v>669</v>
      </c>
      <c r="C228" s="136" t="s">
        <v>891</v>
      </c>
    </row>
    <row r="229" spans="1:3" x14ac:dyDescent="0.35">
      <c r="A229" s="136" t="s">
        <v>681</v>
      </c>
      <c r="B229" s="137" t="s">
        <v>669</v>
      </c>
      <c r="C229" s="136" t="s">
        <v>892</v>
      </c>
    </row>
    <row r="230" spans="1:3" x14ac:dyDescent="0.35">
      <c r="A230" s="136" t="s">
        <v>681</v>
      </c>
      <c r="B230" s="137" t="s">
        <v>669</v>
      </c>
      <c r="C230" s="136" t="s">
        <v>893</v>
      </c>
    </row>
    <row r="231" spans="1:3" x14ac:dyDescent="0.35">
      <c r="A231" s="136" t="s">
        <v>681</v>
      </c>
      <c r="B231" s="137" t="s">
        <v>669</v>
      </c>
      <c r="C231" s="136" t="s">
        <v>894</v>
      </c>
    </row>
    <row r="232" spans="1:3" x14ac:dyDescent="0.35">
      <c r="A232" s="136" t="s">
        <v>681</v>
      </c>
      <c r="B232" s="137" t="s">
        <v>669</v>
      </c>
      <c r="C232" s="136" t="s">
        <v>895</v>
      </c>
    </row>
    <row r="233" spans="1:3" x14ac:dyDescent="0.35">
      <c r="A233" s="136" t="s">
        <v>681</v>
      </c>
      <c r="B233" s="137" t="s">
        <v>669</v>
      </c>
      <c r="C233" s="136" t="s">
        <v>896</v>
      </c>
    </row>
    <row r="234" spans="1:3" x14ac:dyDescent="0.35">
      <c r="A234" s="136" t="s">
        <v>681</v>
      </c>
      <c r="B234" s="137" t="s">
        <v>669</v>
      </c>
      <c r="C234" s="136" t="s">
        <v>897</v>
      </c>
    </row>
    <row r="235" spans="1:3" x14ac:dyDescent="0.35">
      <c r="A235" s="136" t="s">
        <v>681</v>
      </c>
      <c r="B235" s="137" t="s">
        <v>669</v>
      </c>
      <c r="C235" s="136" t="s">
        <v>898</v>
      </c>
    </row>
    <row r="236" spans="1:3" x14ac:dyDescent="0.35">
      <c r="A236" s="136" t="s">
        <v>681</v>
      </c>
      <c r="B236" s="137" t="s">
        <v>669</v>
      </c>
      <c r="C236" s="136" t="s">
        <v>899</v>
      </c>
    </row>
    <row r="237" spans="1:3" x14ac:dyDescent="0.35">
      <c r="A237" s="136" t="s">
        <v>681</v>
      </c>
      <c r="B237" s="137" t="s">
        <v>669</v>
      </c>
      <c r="C237" s="136" t="s">
        <v>900</v>
      </c>
    </row>
    <row r="238" spans="1:3" x14ac:dyDescent="0.35">
      <c r="A238" s="136" t="s">
        <v>681</v>
      </c>
      <c r="B238" s="137" t="s">
        <v>669</v>
      </c>
      <c r="C238" s="136" t="s">
        <v>901</v>
      </c>
    </row>
    <row r="239" spans="1:3" x14ac:dyDescent="0.35">
      <c r="A239" s="136" t="s">
        <v>681</v>
      </c>
      <c r="B239" s="137" t="s">
        <v>669</v>
      </c>
      <c r="C239" s="136" t="s">
        <v>902</v>
      </c>
    </row>
    <row r="240" spans="1:3" x14ac:dyDescent="0.35">
      <c r="A240" s="136" t="s">
        <v>681</v>
      </c>
      <c r="B240" s="137" t="s">
        <v>669</v>
      </c>
      <c r="C240" s="136" t="s">
        <v>903</v>
      </c>
    </row>
    <row r="241" spans="1:3" x14ac:dyDescent="0.35">
      <c r="A241" s="136" t="s">
        <v>681</v>
      </c>
      <c r="B241" s="137" t="s">
        <v>669</v>
      </c>
      <c r="C241" s="136" t="s">
        <v>904</v>
      </c>
    </row>
    <row r="242" spans="1:3" x14ac:dyDescent="0.35">
      <c r="A242" s="136" t="s">
        <v>681</v>
      </c>
      <c r="B242" s="137" t="s">
        <v>669</v>
      </c>
      <c r="C242" s="136" t="s">
        <v>905</v>
      </c>
    </row>
    <row r="243" spans="1:3" x14ac:dyDescent="0.35">
      <c r="A243" s="136" t="s">
        <v>681</v>
      </c>
      <c r="B243" s="137" t="s">
        <v>669</v>
      </c>
      <c r="C243" s="136" t="s">
        <v>906</v>
      </c>
    </row>
    <row r="244" spans="1:3" x14ac:dyDescent="0.35">
      <c r="A244" s="136" t="s">
        <v>681</v>
      </c>
      <c r="B244" s="137" t="s">
        <v>669</v>
      </c>
      <c r="C244" s="136" t="s">
        <v>907</v>
      </c>
    </row>
    <row r="245" spans="1:3" x14ac:dyDescent="0.35">
      <c r="A245" s="136" t="s">
        <v>681</v>
      </c>
      <c r="B245" s="137" t="s">
        <v>669</v>
      </c>
      <c r="C245" s="136" t="s">
        <v>908</v>
      </c>
    </row>
    <row r="246" spans="1:3" x14ac:dyDescent="0.35">
      <c r="A246" s="136" t="s">
        <v>681</v>
      </c>
      <c r="B246" s="137" t="s">
        <v>669</v>
      </c>
      <c r="C246" s="136" t="s">
        <v>909</v>
      </c>
    </row>
    <row r="247" spans="1:3" x14ac:dyDescent="0.35">
      <c r="A247" s="136" t="s">
        <v>681</v>
      </c>
      <c r="B247" s="137" t="s">
        <v>669</v>
      </c>
      <c r="C247" s="136" t="s">
        <v>910</v>
      </c>
    </row>
    <row r="248" spans="1:3" x14ac:dyDescent="0.35">
      <c r="A248" s="136" t="s">
        <v>681</v>
      </c>
      <c r="B248" s="137" t="s">
        <v>669</v>
      </c>
      <c r="C248" s="136" t="s">
        <v>911</v>
      </c>
    </row>
    <row r="249" spans="1:3" x14ac:dyDescent="0.35">
      <c r="A249" s="136" t="s">
        <v>681</v>
      </c>
      <c r="B249" s="137" t="s">
        <v>669</v>
      </c>
      <c r="C249" s="136" t="s">
        <v>912</v>
      </c>
    </row>
    <row r="250" spans="1:3" x14ac:dyDescent="0.35">
      <c r="A250" s="136" t="s">
        <v>681</v>
      </c>
      <c r="B250" s="137" t="s">
        <v>669</v>
      </c>
      <c r="C250" s="136" t="s">
        <v>913</v>
      </c>
    </row>
    <row r="251" spans="1:3" x14ac:dyDescent="0.35">
      <c r="A251" s="143" t="s">
        <v>681</v>
      </c>
      <c r="B251" s="137" t="s">
        <v>669</v>
      </c>
      <c r="C251" s="143" t="s">
        <v>914</v>
      </c>
    </row>
    <row r="252" spans="1:3" x14ac:dyDescent="0.35">
      <c r="A252" s="136" t="s">
        <v>681</v>
      </c>
      <c r="B252" s="137" t="s">
        <v>669</v>
      </c>
      <c r="C252" s="137" t="s">
        <v>915</v>
      </c>
    </row>
    <row r="253" spans="1:3" x14ac:dyDescent="0.35">
      <c r="A253" s="136" t="s">
        <v>681</v>
      </c>
      <c r="B253" s="137" t="s">
        <v>669</v>
      </c>
      <c r="C253" s="140" t="s">
        <v>916</v>
      </c>
    </row>
    <row r="254" spans="1:3" x14ac:dyDescent="0.35">
      <c r="A254" s="136" t="s">
        <v>681</v>
      </c>
      <c r="B254" s="137" t="s">
        <v>669</v>
      </c>
      <c r="C254" s="136" t="s">
        <v>917</v>
      </c>
    </row>
    <row r="255" spans="1:3" x14ac:dyDescent="0.35">
      <c r="A255" s="136" t="s">
        <v>681</v>
      </c>
      <c r="B255" s="137" t="s">
        <v>669</v>
      </c>
      <c r="C255" s="136" t="s">
        <v>918</v>
      </c>
    </row>
    <row r="256" spans="1:3" x14ac:dyDescent="0.35">
      <c r="A256" s="136" t="s">
        <v>681</v>
      </c>
      <c r="B256" s="137" t="s">
        <v>669</v>
      </c>
      <c r="C256" s="136" t="s">
        <v>919</v>
      </c>
    </row>
    <row r="257" spans="1:3" x14ac:dyDescent="0.35">
      <c r="A257" s="136" t="s">
        <v>681</v>
      </c>
      <c r="B257" s="137" t="s">
        <v>669</v>
      </c>
      <c r="C257" s="136" t="s">
        <v>920</v>
      </c>
    </row>
    <row r="258" spans="1:3" x14ac:dyDescent="0.35">
      <c r="A258" s="136" t="s">
        <v>681</v>
      </c>
      <c r="B258" s="137" t="s">
        <v>669</v>
      </c>
      <c r="C258" s="136" t="s">
        <v>921</v>
      </c>
    </row>
    <row r="259" spans="1:3" x14ac:dyDescent="0.35">
      <c r="A259" s="136" t="s">
        <v>656</v>
      </c>
      <c r="B259" s="137" t="s">
        <v>669</v>
      </c>
      <c r="C259" s="143" t="s">
        <v>922</v>
      </c>
    </row>
    <row r="260" spans="1:3" x14ac:dyDescent="0.35">
      <c r="A260" s="136" t="s">
        <v>681</v>
      </c>
      <c r="B260" s="137" t="s">
        <v>669</v>
      </c>
      <c r="C260" s="136" t="s">
        <v>923</v>
      </c>
    </row>
    <row r="261" spans="1:3" x14ac:dyDescent="0.35">
      <c r="A261" s="136" t="s">
        <v>681</v>
      </c>
      <c r="B261" s="137" t="s">
        <v>669</v>
      </c>
      <c r="C261" s="136" t="s">
        <v>924</v>
      </c>
    </row>
    <row r="262" spans="1:3" x14ac:dyDescent="0.35">
      <c r="A262" s="136" t="s">
        <v>681</v>
      </c>
      <c r="B262" s="137" t="s">
        <v>669</v>
      </c>
      <c r="C262" s="136" t="s">
        <v>925</v>
      </c>
    </row>
    <row r="263" spans="1:3" x14ac:dyDescent="0.35">
      <c r="A263" s="136" t="s">
        <v>681</v>
      </c>
      <c r="B263" s="137" t="s">
        <v>669</v>
      </c>
      <c r="C263" s="136" t="s">
        <v>926</v>
      </c>
    </row>
    <row r="264" spans="1:3" x14ac:dyDescent="0.35">
      <c r="A264" s="136" t="s">
        <v>681</v>
      </c>
      <c r="B264" s="137" t="s">
        <v>669</v>
      </c>
      <c r="C264" s="136" t="s">
        <v>927</v>
      </c>
    </row>
    <row r="265" spans="1:3" x14ac:dyDescent="0.35">
      <c r="A265" s="136" t="s">
        <v>681</v>
      </c>
      <c r="B265" s="137" t="s">
        <v>669</v>
      </c>
      <c r="C265" s="136" t="s">
        <v>928</v>
      </c>
    </row>
    <row r="266" spans="1:3" x14ac:dyDescent="0.35">
      <c r="A266" s="136" t="s">
        <v>681</v>
      </c>
      <c r="B266" s="137" t="s">
        <v>669</v>
      </c>
      <c r="C266" s="136" t="s">
        <v>929</v>
      </c>
    </row>
    <row r="267" spans="1:3" x14ac:dyDescent="0.35">
      <c r="A267" s="136" t="s">
        <v>681</v>
      </c>
      <c r="B267" s="137" t="s">
        <v>669</v>
      </c>
      <c r="C267" s="136" t="s">
        <v>930</v>
      </c>
    </row>
    <row r="268" spans="1:3" x14ac:dyDescent="0.35">
      <c r="A268" s="136" t="s">
        <v>681</v>
      </c>
      <c r="B268" s="137" t="s">
        <v>669</v>
      </c>
      <c r="C268" s="136" t="s">
        <v>931</v>
      </c>
    </row>
    <row r="269" spans="1:3" x14ac:dyDescent="0.35">
      <c r="A269" s="136" t="s">
        <v>681</v>
      </c>
      <c r="B269" s="137" t="s">
        <v>669</v>
      </c>
      <c r="C269" s="141" t="s">
        <v>932</v>
      </c>
    </row>
    <row r="270" spans="1:3" x14ac:dyDescent="0.35">
      <c r="A270" s="136" t="s">
        <v>681</v>
      </c>
      <c r="B270" s="137" t="s">
        <v>669</v>
      </c>
      <c r="C270" s="136" t="s">
        <v>933</v>
      </c>
    </row>
    <row r="271" spans="1:3" x14ac:dyDescent="0.35">
      <c r="A271" s="136" t="s">
        <v>681</v>
      </c>
      <c r="B271" s="137" t="s">
        <v>669</v>
      </c>
      <c r="C271" s="136" t="s">
        <v>934</v>
      </c>
    </row>
    <row r="272" spans="1:3" x14ac:dyDescent="0.35">
      <c r="A272" s="136" t="s">
        <v>681</v>
      </c>
      <c r="B272" s="137" t="s">
        <v>669</v>
      </c>
      <c r="C272" s="136" t="s">
        <v>935</v>
      </c>
    </row>
    <row r="273" spans="1:3" x14ac:dyDescent="0.35">
      <c r="A273" s="136" t="s">
        <v>681</v>
      </c>
      <c r="B273" s="137" t="s">
        <v>669</v>
      </c>
      <c r="C273" s="136" t="s">
        <v>936</v>
      </c>
    </row>
    <row r="274" spans="1:3" x14ac:dyDescent="0.35">
      <c r="A274" s="136" t="s">
        <v>681</v>
      </c>
      <c r="B274" s="137" t="s">
        <v>669</v>
      </c>
      <c r="C274" s="136" t="s">
        <v>937</v>
      </c>
    </row>
    <row r="275" spans="1:3" x14ac:dyDescent="0.35">
      <c r="A275" s="136" t="s">
        <v>681</v>
      </c>
      <c r="B275" s="137" t="s">
        <v>669</v>
      </c>
      <c r="C275" s="136" t="s">
        <v>938</v>
      </c>
    </row>
    <row r="276" spans="1:3" x14ac:dyDescent="0.35">
      <c r="A276" s="136" t="s">
        <v>681</v>
      </c>
      <c r="B276" s="137" t="s">
        <v>669</v>
      </c>
      <c r="C276" s="136" t="s">
        <v>939</v>
      </c>
    </row>
    <row r="277" spans="1:3" x14ac:dyDescent="0.35">
      <c r="A277" s="136" t="s">
        <v>681</v>
      </c>
      <c r="B277" s="137" t="s">
        <v>669</v>
      </c>
      <c r="C277" s="136" t="s">
        <v>940</v>
      </c>
    </row>
    <row r="278" spans="1:3" x14ac:dyDescent="0.35">
      <c r="A278" s="136" t="s">
        <v>681</v>
      </c>
      <c r="B278" s="137" t="s">
        <v>669</v>
      </c>
      <c r="C278" s="136" t="s">
        <v>941</v>
      </c>
    </row>
    <row r="279" spans="1:3" x14ac:dyDescent="0.35">
      <c r="A279" s="136" t="s">
        <v>681</v>
      </c>
      <c r="B279" s="137" t="s">
        <v>669</v>
      </c>
      <c r="C279" s="136" t="s">
        <v>942</v>
      </c>
    </row>
    <row r="280" spans="1:3" x14ac:dyDescent="0.35">
      <c r="A280" s="136" t="s">
        <v>681</v>
      </c>
      <c r="B280" s="137" t="s">
        <v>669</v>
      </c>
      <c r="C280" s="136" t="s">
        <v>943</v>
      </c>
    </row>
    <row r="281" spans="1:3" x14ac:dyDescent="0.35">
      <c r="A281" s="136" t="s">
        <v>681</v>
      </c>
      <c r="B281" s="137" t="s">
        <v>669</v>
      </c>
      <c r="C281" s="136" t="s">
        <v>944</v>
      </c>
    </row>
    <row r="282" spans="1:3" x14ac:dyDescent="0.35">
      <c r="A282" s="136" t="s">
        <v>681</v>
      </c>
      <c r="B282" s="137" t="s">
        <v>669</v>
      </c>
      <c r="C282" s="136" t="s">
        <v>945</v>
      </c>
    </row>
    <row r="283" spans="1:3" x14ac:dyDescent="0.35">
      <c r="A283" s="136" t="s">
        <v>681</v>
      </c>
      <c r="B283" s="137" t="s">
        <v>669</v>
      </c>
      <c r="C283" s="136" t="s">
        <v>946</v>
      </c>
    </row>
    <row r="284" spans="1:3" x14ac:dyDescent="0.35">
      <c r="A284" s="136" t="s">
        <v>681</v>
      </c>
      <c r="B284" s="137" t="s">
        <v>669</v>
      </c>
      <c r="C284" s="136" t="s">
        <v>947</v>
      </c>
    </row>
    <row r="285" spans="1:3" x14ac:dyDescent="0.35">
      <c r="A285" s="136" t="s">
        <v>681</v>
      </c>
      <c r="B285" s="137" t="s">
        <v>669</v>
      </c>
      <c r="C285" s="136" t="s">
        <v>948</v>
      </c>
    </row>
    <row r="286" spans="1:3" x14ac:dyDescent="0.35">
      <c r="A286" s="136" t="s">
        <v>681</v>
      </c>
      <c r="B286" s="137" t="s">
        <v>669</v>
      </c>
      <c r="C286" s="136" t="s">
        <v>949</v>
      </c>
    </row>
    <row r="287" spans="1:3" x14ac:dyDescent="0.35">
      <c r="A287" s="136" t="s">
        <v>681</v>
      </c>
      <c r="B287" s="137" t="s">
        <v>669</v>
      </c>
      <c r="C287" s="136" t="s">
        <v>950</v>
      </c>
    </row>
    <row r="288" spans="1:3" x14ac:dyDescent="0.35">
      <c r="A288" s="136" t="s">
        <v>681</v>
      </c>
      <c r="B288" s="137" t="s">
        <v>669</v>
      </c>
      <c r="C288" s="136" t="s">
        <v>951</v>
      </c>
    </row>
    <row r="289" spans="1:3" x14ac:dyDescent="0.35">
      <c r="A289" s="136" t="s">
        <v>681</v>
      </c>
      <c r="B289" s="137" t="s">
        <v>669</v>
      </c>
      <c r="C289" s="136" t="s">
        <v>952</v>
      </c>
    </row>
    <row r="290" spans="1:3" x14ac:dyDescent="0.35">
      <c r="A290" s="136" t="s">
        <v>681</v>
      </c>
      <c r="B290" s="137" t="s">
        <v>669</v>
      </c>
      <c r="C290" s="136" t="s">
        <v>953</v>
      </c>
    </row>
    <row r="291" spans="1:3" x14ac:dyDescent="0.35">
      <c r="A291" s="136" t="s">
        <v>681</v>
      </c>
      <c r="B291" s="137" t="s">
        <v>669</v>
      </c>
      <c r="C291" s="136" t="s">
        <v>954</v>
      </c>
    </row>
    <row r="292" spans="1:3" x14ac:dyDescent="0.35">
      <c r="A292" s="136" t="s">
        <v>681</v>
      </c>
      <c r="B292" s="137" t="s">
        <v>669</v>
      </c>
      <c r="C292" s="136" t="s">
        <v>955</v>
      </c>
    </row>
    <row r="293" spans="1:3" x14ac:dyDescent="0.35">
      <c r="A293" s="136" t="s">
        <v>681</v>
      </c>
      <c r="B293" s="137" t="s">
        <v>669</v>
      </c>
      <c r="C293" s="136" t="s">
        <v>956</v>
      </c>
    </row>
    <row r="294" spans="1:3" x14ac:dyDescent="0.35">
      <c r="A294" s="136" t="s">
        <v>681</v>
      </c>
      <c r="B294" s="137" t="s">
        <v>669</v>
      </c>
      <c r="C294" s="136" t="s">
        <v>957</v>
      </c>
    </row>
    <row r="295" spans="1:3" x14ac:dyDescent="0.35">
      <c r="A295" s="136" t="s">
        <v>681</v>
      </c>
      <c r="B295" s="137" t="s">
        <v>669</v>
      </c>
      <c r="C295" s="136" t="s">
        <v>958</v>
      </c>
    </row>
    <row r="296" spans="1:3" x14ac:dyDescent="0.35">
      <c r="A296" s="136" t="s">
        <v>681</v>
      </c>
      <c r="B296" s="137" t="s">
        <v>669</v>
      </c>
      <c r="C296" s="136" t="s">
        <v>959</v>
      </c>
    </row>
    <row r="297" spans="1:3" x14ac:dyDescent="0.35">
      <c r="A297" s="136" t="s">
        <v>681</v>
      </c>
      <c r="B297" s="137" t="s">
        <v>669</v>
      </c>
      <c r="C297" s="136" t="s">
        <v>960</v>
      </c>
    </row>
    <row r="298" spans="1:3" x14ac:dyDescent="0.35">
      <c r="A298" s="136" t="s">
        <v>681</v>
      </c>
      <c r="B298" s="137" t="s">
        <v>669</v>
      </c>
      <c r="C298" s="136" t="s">
        <v>961</v>
      </c>
    </row>
    <row r="299" spans="1:3" x14ac:dyDescent="0.35">
      <c r="A299" s="136" t="s">
        <v>681</v>
      </c>
      <c r="B299" s="137" t="s">
        <v>669</v>
      </c>
      <c r="C299" s="136" t="s">
        <v>962</v>
      </c>
    </row>
    <row r="300" spans="1:3" x14ac:dyDescent="0.35">
      <c r="A300" s="136" t="s">
        <v>681</v>
      </c>
      <c r="B300" s="137" t="s">
        <v>669</v>
      </c>
      <c r="C300" s="136" t="s">
        <v>963</v>
      </c>
    </row>
    <row r="301" spans="1:3" x14ac:dyDescent="0.35">
      <c r="A301" s="136" t="s">
        <v>656</v>
      </c>
      <c r="B301" s="137" t="s">
        <v>669</v>
      </c>
      <c r="C301" s="136" t="s">
        <v>964</v>
      </c>
    </row>
    <row r="302" spans="1:3" x14ac:dyDescent="0.35">
      <c r="A302" s="136" t="s">
        <v>656</v>
      </c>
      <c r="B302" s="137" t="s">
        <v>669</v>
      </c>
      <c r="C302" s="136" t="s">
        <v>965</v>
      </c>
    </row>
    <row r="303" spans="1:3" x14ac:dyDescent="0.35">
      <c r="A303" s="136" t="s">
        <v>656</v>
      </c>
      <c r="B303" s="137" t="s">
        <v>669</v>
      </c>
      <c r="C303" s="136" t="s">
        <v>966</v>
      </c>
    </row>
    <row r="304" spans="1:3" x14ac:dyDescent="0.35">
      <c r="A304" s="136" t="s">
        <v>818</v>
      </c>
      <c r="B304" s="137" t="s">
        <v>669</v>
      </c>
      <c r="C304" s="136" t="s">
        <v>967</v>
      </c>
    </row>
    <row r="305" spans="1:3" x14ac:dyDescent="0.35">
      <c r="A305" s="136" t="s">
        <v>656</v>
      </c>
      <c r="B305" s="137" t="s">
        <v>669</v>
      </c>
      <c r="C305" s="136" t="s">
        <v>968</v>
      </c>
    </row>
    <row r="306" spans="1:3" x14ac:dyDescent="0.35">
      <c r="A306" s="136" t="s">
        <v>656</v>
      </c>
      <c r="B306" s="137" t="s">
        <v>669</v>
      </c>
      <c r="C306" s="136" t="s">
        <v>969</v>
      </c>
    </row>
    <row r="307" spans="1:3" x14ac:dyDescent="0.35">
      <c r="A307" s="136" t="s">
        <v>656</v>
      </c>
      <c r="B307" s="137" t="s">
        <v>669</v>
      </c>
      <c r="C307" s="136" t="s">
        <v>970</v>
      </c>
    </row>
    <row r="308" spans="1:3" x14ac:dyDescent="0.35">
      <c r="A308" s="136" t="s">
        <v>656</v>
      </c>
      <c r="B308" s="137" t="s">
        <v>669</v>
      </c>
      <c r="C308" s="136" t="s">
        <v>971</v>
      </c>
    </row>
    <row r="309" spans="1:3" x14ac:dyDescent="0.35">
      <c r="A309" s="136" t="s">
        <v>656</v>
      </c>
      <c r="B309" s="137" t="s">
        <v>672</v>
      </c>
      <c r="C309" s="136" t="s">
        <v>972</v>
      </c>
    </row>
    <row r="310" spans="1:3" x14ac:dyDescent="0.35">
      <c r="A310" s="136" t="s">
        <v>656</v>
      </c>
      <c r="B310" s="137" t="s">
        <v>672</v>
      </c>
      <c r="C310" s="136" t="s">
        <v>973</v>
      </c>
    </row>
    <row r="311" spans="1:3" x14ac:dyDescent="0.35">
      <c r="A311" s="136" t="s">
        <v>656</v>
      </c>
      <c r="B311" s="137" t="s">
        <v>672</v>
      </c>
      <c r="C311" s="136" t="s">
        <v>974</v>
      </c>
    </row>
    <row r="312" spans="1:3" x14ac:dyDescent="0.35">
      <c r="A312" s="136" t="s">
        <v>656</v>
      </c>
      <c r="B312" s="137" t="s">
        <v>672</v>
      </c>
      <c r="C312" s="136" t="s">
        <v>975</v>
      </c>
    </row>
    <row r="313" spans="1:3" x14ac:dyDescent="0.35">
      <c r="A313" s="136" t="s">
        <v>656</v>
      </c>
      <c r="B313" s="137" t="s">
        <v>672</v>
      </c>
      <c r="C313" s="136" t="s">
        <v>976</v>
      </c>
    </row>
    <row r="314" spans="1:3" x14ac:dyDescent="0.35">
      <c r="A314" s="136" t="s">
        <v>656</v>
      </c>
      <c r="B314" s="137" t="s">
        <v>672</v>
      </c>
      <c r="C314" s="136" t="s">
        <v>977</v>
      </c>
    </row>
    <row r="315" spans="1:3" x14ac:dyDescent="0.35">
      <c r="A315" s="136" t="s">
        <v>656</v>
      </c>
      <c r="B315" s="137" t="s">
        <v>672</v>
      </c>
      <c r="C315" s="136" t="s">
        <v>978</v>
      </c>
    </row>
    <row r="316" spans="1:3" x14ac:dyDescent="0.35">
      <c r="A316" s="136" t="s">
        <v>656</v>
      </c>
      <c r="B316" s="137" t="s">
        <v>674</v>
      </c>
      <c r="C316" s="136" t="s">
        <v>979</v>
      </c>
    </row>
    <row r="317" spans="1:3" x14ac:dyDescent="0.35">
      <c r="A317" s="136" t="s">
        <v>656</v>
      </c>
      <c r="B317" s="137" t="s">
        <v>676</v>
      </c>
      <c r="C317" s="136" t="s">
        <v>980</v>
      </c>
    </row>
    <row r="318" spans="1:3" x14ac:dyDescent="0.35">
      <c r="A318" s="136" t="s">
        <v>656</v>
      </c>
      <c r="B318" s="137" t="s">
        <v>676</v>
      </c>
      <c r="C318" s="136" t="s">
        <v>981</v>
      </c>
    </row>
    <row r="319" spans="1:3" x14ac:dyDescent="0.35">
      <c r="A319" s="136" t="s">
        <v>656</v>
      </c>
      <c r="B319" s="137" t="s">
        <v>676</v>
      </c>
      <c r="C319" s="136" t="s">
        <v>982</v>
      </c>
    </row>
    <row r="320" spans="1:3" x14ac:dyDescent="0.35">
      <c r="A320" s="136" t="s">
        <v>656</v>
      </c>
      <c r="B320" s="137" t="s">
        <v>676</v>
      </c>
      <c r="C320" s="136" t="s">
        <v>983</v>
      </c>
    </row>
    <row r="321" spans="1:3" x14ac:dyDescent="0.35">
      <c r="A321" s="136" t="s">
        <v>656</v>
      </c>
      <c r="B321" s="137" t="s">
        <v>676</v>
      </c>
      <c r="C321" s="136" t="s">
        <v>984</v>
      </c>
    </row>
    <row r="322" spans="1:3" x14ac:dyDescent="0.35">
      <c r="A322" s="136" t="s">
        <v>656</v>
      </c>
      <c r="B322" s="137" t="s">
        <v>676</v>
      </c>
      <c r="C322" s="136" t="s">
        <v>985</v>
      </c>
    </row>
    <row r="323" spans="1:3" x14ac:dyDescent="0.35">
      <c r="A323" s="136" t="s">
        <v>656</v>
      </c>
      <c r="B323" s="137" t="s">
        <v>676</v>
      </c>
      <c r="C323" s="136" t="s">
        <v>986</v>
      </c>
    </row>
    <row r="324" spans="1:3" x14ac:dyDescent="0.35">
      <c r="A324" s="136" t="s">
        <v>656</v>
      </c>
      <c r="B324" s="137" t="s">
        <v>676</v>
      </c>
      <c r="C324" s="136" t="s">
        <v>987</v>
      </c>
    </row>
    <row r="325" spans="1:3" x14ac:dyDescent="0.35">
      <c r="A325" s="136" t="s">
        <v>656</v>
      </c>
      <c r="B325" s="137" t="s">
        <v>676</v>
      </c>
      <c r="C325" s="140" t="s">
        <v>988</v>
      </c>
    </row>
    <row r="326" spans="1:3" x14ac:dyDescent="0.35">
      <c r="A326" s="136" t="s">
        <v>656</v>
      </c>
      <c r="B326" s="137" t="s">
        <v>676</v>
      </c>
      <c r="C326" s="136" t="s">
        <v>989</v>
      </c>
    </row>
    <row r="327" spans="1:3" x14ac:dyDescent="0.35">
      <c r="A327" s="136" t="s">
        <v>656</v>
      </c>
      <c r="B327" s="137" t="s">
        <v>676</v>
      </c>
      <c r="C327" s="136" t="s">
        <v>990</v>
      </c>
    </row>
    <row r="328" spans="1:3" x14ac:dyDescent="0.35">
      <c r="A328" s="136" t="s">
        <v>656</v>
      </c>
      <c r="B328" s="137" t="s">
        <v>676</v>
      </c>
      <c r="C328" s="136" t="s">
        <v>991</v>
      </c>
    </row>
    <row r="329" spans="1:3" x14ac:dyDescent="0.35">
      <c r="A329" s="136" t="s">
        <v>656</v>
      </c>
      <c r="B329" s="137" t="s">
        <v>676</v>
      </c>
      <c r="C329" s="136" t="s">
        <v>992</v>
      </c>
    </row>
    <row r="330" spans="1:3" x14ac:dyDescent="0.35">
      <c r="A330" s="136" t="s">
        <v>656</v>
      </c>
      <c r="B330" s="137" t="s">
        <v>676</v>
      </c>
      <c r="C330" s="136" t="s">
        <v>993</v>
      </c>
    </row>
    <row r="331" spans="1:3" x14ac:dyDescent="0.35">
      <c r="A331" s="136" t="s">
        <v>656</v>
      </c>
      <c r="B331" s="137" t="s">
        <v>676</v>
      </c>
      <c r="C331" s="136" t="s">
        <v>994</v>
      </c>
    </row>
    <row r="332" spans="1:3" x14ac:dyDescent="0.35">
      <c r="A332" s="136" t="s">
        <v>656</v>
      </c>
      <c r="B332" s="137" t="s">
        <v>676</v>
      </c>
      <c r="C332" s="140" t="s">
        <v>995</v>
      </c>
    </row>
    <row r="333" spans="1:3" x14ac:dyDescent="0.35">
      <c r="A333" s="136" t="s">
        <v>656</v>
      </c>
      <c r="B333" s="137" t="s">
        <v>676</v>
      </c>
      <c r="C333" s="136" t="s">
        <v>996</v>
      </c>
    </row>
    <row r="334" spans="1:3" x14ac:dyDescent="0.35">
      <c r="A334" s="136" t="s">
        <v>656</v>
      </c>
      <c r="B334" s="137" t="s">
        <v>676</v>
      </c>
      <c r="C334" s="136" t="s">
        <v>997</v>
      </c>
    </row>
    <row r="335" spans="1:3" x14ac:dyDescent="0.35">
      <c r="A335" s="136" t="s">
        <v>656</v>
      </c>
      <c r="B335" s="137" t="s">
        <v>676</v>
      </c>
      <c r="C335" s="136" t="s">
        <v>998</v>
      </c>
    </row>
    <row r="336" spans="1:3" x14ac:dyDescent="0.35">
      <c r="A336" s="136" t="s">
        <v>656</v>
      </c>
      <c r="B336" s="137" t="s">
        <v>676</v>
      </c>
      <c r="C336" s="136" t="s">
        <v>999</v>
      </c>
    </row>
    <row r="337" spans="1:3" x14ac:dyDescent="0.35">
      <c r="A337" s="136" t="s">
        <v>656</v>
      </c>
      <c r="B337" s="137" t="s">
        <v>676</v>
      </c>
      <c r="C337" s="136" t="s">
        <v>1000</v>
      </c>
    </row>
    <row r="338" spans="1:3" x14ac:dyDescent="0.35">
      <c r="A338" s="136" t="s">
        <v>656</v>
      </c>
      <c r="B338" s="137" t="s">
        <v>676</v>
      </c>
      <c r="C338" s="136" t="s">
        <v>1001</v>
      </c>
    </row>
    <row r="339" spans="1:3" x14ac:dyDescent="0.35">
      <c r="A339" s="136" t="s">
        <v>656</v>
      </c>
      <c r="B339" s="137" t="s">
        <v>676</v>
      </c>
      <c r="C339" s="136" t="s">
        <v>1002</v>
      </c>
    </row>
    <row r="340" spans="1:3" x14ac:dyDescent="0.35">
      <c r="A340" s="136" t="s">
        <v>656</v>
      </c>
      <c r="B340" s="137" t="s">
        <v>676</v>
      </c>
      <c r="C340" s="136" t="s">
        <v>1003</v>
      </c>
    </row>
    <row r="341" spans="1:3" x14ac:dyDescent="0.35">
      <c r="A341" s="136" t="s">
        <v>656</v>
      </c>
      <c r="B341" s="137" t="s">
        <v>676</v>
      </c>
      <c r="C341" s="136" t="s">
        <v>1004</v>
      </c>
    </row>
    <row r="342" spans="1:3" x14ac:dyDescent="0.35">
      <c r="A342" s="136" t="s">
        <v>656</v>
      </c>
      <c r="B342" s="137" t="s">
        <v>676</v>
      </c>
      <c r="C342" s="136" t="s">
        <v>1005</v>
      </c>
    </row>
    <row r="343" spans="1:3" x14ac:dyDescent="0.35">
      <c r="A343" s="136" t="s">
        <v>656</v>
      </c>
      <c r="B343" s="137" t="s">
        <v>676</v>
      </c>
      <c r="C343" s="136" t="s">
        <v>1006</v>
      </c>
    </row>
    <row r="344" spans="1:3" x14ac:dyDescent="0.35">
      <c r="A344" s="136" t="s">
        <v>656</v>
      </c>
      <c r="B344" s="137" t="s">
        <v>676</v>
      </c>
      <c r="C344" s="136" t="s">
        <v>1007</v>
      </c>
    </row>
    <row r="345" spans="1:3" x14ac:dyDescent="0.35">
      <c r="A345" s="136" t="s">
        <v>656</v>
      </c>
      <c r="B345" s="137" t="s">
        <v>676</v>
      </c>
      <c r="C345" s="136" t="s">
        <v>1008</v>
      </c>
    </row>
    <row r="346" spans="1:3" x14ac:dyDescent="0.35">
      <c r="A346" s="136" t="s">
        <v>656</v>
      </c>
      <c r="B346" s="137" t="s">
        <v>676</v>
      </c>
      <c r="C346" s="136" t="s">
        <v>1009</v>
      </c>
    </row>
    <row r="347" spans="1:3" x14ac:dyDescent="0.35">
      <c r="A347" s="136" t="s">
        <v>656</v>
      </c>
      <c r="B347" s="137" t="s">
        <v>676</v>
      </c>
      <c r="C347" s="136" t="s">
        <v>1010</v>
      </c>
    </row>
    <row r="348" spans="1:3" x14ac:dyDescent="0.35">
      <c r="A348" s="136" t="s">
        <v>656</v>
      </c>
      <c r="B348" s="137" t="s">
        <v>676</v>
      </c>
      <c r="C348" s="136" t="s">
        <v>1011</v>
      </c>
    </row>
    <row r="349" spans="1:3" x14ac:dyDescent="0.35">
      <c r="A349" s="136" t="s">
        <v>656</v>
      </c>
      <c r="B349" s="137" t="s">
        <v>676</v>
      </c>
      <c r="C349" s="140" t="s">
        <v>1012</v>
      </c>
    </row>
    <row r="350" spans="1:3" x14ac:dyDescent="0.35">
      <c r="A350" s="136" t="s">
        <v>656</v>
      </c>
      <c r="B350" s="137" t="s">
        <v>676</v>
      </c>
      <c r="C350" s="140" t="s">
        <v>1013</v>
      </c>
    </row>
    <row r="351" spans="1:3" x14ac:dyDescent="0.35">
      <c r="A351" s="136" t="s">
        <v>656</v>
      </c>
      <c r="B351" s="137" t="s">
        <v>676</v>
      </c>
      <c r="C351" s="140" t="s">
        <v>1014</v>
      </c>
    </row>
    <row r="352" spans="1:3" x14ac:dyDescent="0.35">
      <c r="A352" s="136" t="s">
        <v>656</v>
      </c>
      <c r="B352" s="137" t="s">
        <v>676</v>
      </c>
      <c r="C352" s="136" t="s">
        <v>1015</v>
      </c>
    </row>
    <row r="353" spans="1:3" x14ac:dyDescent="0.35">
      <c r="A353" s="136" t="s">
        <v>656</v>
      </c>
      <c r="B353" s="137" t="s">
        <v>676</v>
      </c>
      <c r="C353" s="136" t="s">
        <v>1016</v>
      </c>
    </row>
    <row r="354" spans="1:3" x14ac:dyDescent="0.35">
      <c r="A354" s="136" t="s">
        <v>656</v>
      </c>
      <c r="B354" s="137" t="s">
        <v>676</v>
      </c>
      <c r="C354" s="136" t="s">
        <v>1017</v>
      </c>
    </row>
    <row r="355" spans="1:3" x14ac:dyDescent="0.35">
      <c r="A355" s="136" t="s">
        <v>656</v>
      </c>
      <c r="B355" s="137" t="s">
        <v>676</v>
      </c>
      <c r="C355" s="136" t="s">
        <v>1018</v>
      </c>
    </row>
    <row r="356" spans="1:3" x14ac:dyDescent="0.35">
      <c r="A356" s="136" t="s">
        <v>656</v>
      </c>
      <c r="B356" s="137" t="s">
        <v>676</v>
      </c>
      <c r="C356" s="136" t="s">
        <v>1019</v>
      </c>
    </row>
    <row r="357" spans="1:3" x14ac:dyDescent="0.35">
      <c r="A357" s="136" t="s">
        <v>656</v>
      </c>
      <c r="B357" s="137" t="s">
        <v>676</v>
      </c>
      <c r="C357" s="136" t="s">
        <v>1020</v>
      </c>
    </row>
    <row r="358" spans="1:3" x14ac:dyDescent="0.35">
      <c r="A358" s="136" t="s">
        <v>656</v>
      </c>
      <c r="B358" s="137" t="s">
        <v>676</v>
      </c>
      <c r="C358" s="136" t="s">
        <v>1021</v>
      </c>
    </row>
    <row r="359" spans="1:3" x14ac:dyDescent="0.35">
      <c r="A359" s="136" t="s">
        <v>656</v>
      </c>
      <c r="B359" s="137" t="s">
        <v>676</v>
      </c>
      <c r="C359" s="140" t="s">
        <v>1022</v>
      </c>
    </row>
    <row r="360" spans="1:3" x14ac:dyDescent="0.35">
      <c r="A360" s="136" t="s">
        <v>656</v>
      </c>
      <c r="B360" s="137" t="s">
        <v>676</v>
      </c>
      <c r="C360" s="136" t="s">
        <v>1023</v>
      </c>
    </row>
    <row r="361" spans="1:3" x14ac:dyDescent="0.35">
      <c r="A361" s="136" t="s">
        <v>656</v>
      </c>
      <c r="B361" s="137" t="s">
        <v>676</v>
      </c>
      <c r="C361" s="136" t="s">
        <v>1024</v>
      </c>
    </row>
    <row r="362" spans="1:3" x14ac:dyDescent="0.35">
      <c r="A362" s="136" t="s">
        <v>656</v>
      </c>
      <c r="B362" s="137" t="s">
        <v>676</v>
      </c>
      <c r="C362" s="136" t="s">
        <v>1025</v>
      </c>
    </row>
    <row r="363" spans="1:3" x14ac:dyDescent="0.35">
      <c r="A363" s="136" t="s">
        <v>656</v>
      </c>
      <c r="B363" s="137" t="s">
        <v>676</v>
      </c>
      <c r="C363" s="136" t="s">
        <v>1026</v>
      </c>
    </row>
    <row r="364" spans="1:3" x14ac:dyDescent="0.35">
      <c r="A364" s="136" t="s">
        <v>656</v>
      </c>
      <c r="B364" s="137" t="s">
        <v>676</v>
      </c>
      <c r="C364" s="136" t="s">
        <v>1027</v>
      </c>
    </row>
    <row r="365" spans="1:3" x14ac:dyDescent="0.35">
      <c r="A365" s="136" t="s">
        <v>656</v>
      </c>
      <c r="B365" s="137" t="s">
        <v>676</v>
      </c>
      <c r="C365" s="136" t="s">
        <v>1028</v>
      </c>
    </row>
    <row r="366" spans="1:3" x14ac:dyDescent="0.35">
      <c r="A366" s="136" t="s">
        <v>656</v>
      </c>
      <c r="B366" s="137" t="s">
        <v>676</v>
      </c>
      <c r="C366" s="136" t="s">
        <v>1029</v>
      </c>
    </row>
    <row r="367" spans="1:3" x14ac:dyDescent="0.35">
      <c r="A367" s="136" t="s">
        <v>656</v>
      </c>
      <c r="B367" s="137" t="s">
        <v>676</v>
      </c>
      <c r="C367" s="136" t="s">
        <v>1030</v>
      </c>
    </row>
    <row r="368" spans="1:3" x14ac:dyDescent="0.35">
      <c r="A368" s="136" t="s">
        <v>656</v>
      </c>
      <c r="B368" s="137" t="s">
        <v>676</v>
      </c>
      <c r="C368" s="136" t="s">
        <v>1031</v>
      </c>
    </row>
  </sheetData>
  <sheetProtection algorithmName="SHA-512" hashValue="tzoZiTKkDvQxTH/8m6NshRLJzy4TMegKD901tPXTl+RUW29w303bu+bjar6luRxnWqzsBeyctaznb4JvYwG7uA==" saltValue="xVXLUlVOdcm0G+HtyXCeaQ==" spinCount="100000" sheet="1" objects="1" scenarios="1"/>
  <pageMargins left="0.511811024" right="0.511811024" top="0.78740157499999996" bottom="0.78740157499999996" header="0.31496062000000002" footer="0.31496062000000002"/>
  <legacy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D6421-20F5-4ECB-815B-1FC798E6E7A2}">
  <sheetPr codeName="Sheet11">
    <tabColor theme="1"/>
  </sheetPr>
  <dimension ref="A1:AQ51"/>
  <sheetViews>
    <sheetView zoomScale="80" zoomScaleNormal="80" workbookViewId="0">
      <selection activeCell="M20" sqref="M20"/>
    </sheetView>
  </sheetViews>
  <sheetFormatPr defaultColWidth="9.1796875" defaultRowHeight="14.5" x14ac:dyDescent="0.35"/>
  <cols>
    <col min="1" max="1" width="9.1796875" style="35"/>
    <col min="2" max="2" width="14.81640625" style="35" bestFit="1" customWidth="1"/>
    <col min="3" max="3" width="10.81640625" style="35" bestFit="1" customWidth="1"/>
    <col min="4" max="4" width="12.81640625" style="35" bestFit="1" customWidth="1"/>
    <col min="5" max="5" width="11.1796875" style="35" bestFit="1" customWidth="1"/>
    <col min="6" max="6" width="12.1796875" style="35" bestFit="1" customWidth="1"/>
    <col min="7" max="7" width="10.54296875" style="35" bestFit="1" customWidth="1"/>
    <col min="8" max="8" width="34.1796875" style="35" bestFit="1" customWidth="1"/>
    <col min="9" max="9" width="10" style="35" bestFit="1" customWidth="1"/>
    <col min="10" max="14" width="9.1796875" style="35"/>
    <col min="15" max="15" width="16.453125" style="35" bestFit="1" customWidth="1"/>
    <col min="16" max="16" width="16.453125" style="35" customWidth="1"/>
    <col min="17" max="17" width="19.7265625" style="35" bestFit="1" customWidth="1"/>
    <col min="18" max="18" width="20" style="35" bestFit="1" customWidth="1"/>
    <col min="19" max="20" width="25.81640625" style="35" customWidth="1"/>
    <col min="21" max="21" width="19.7265625" style="35" bestFit="1" customWidth="1"/>
    <col min="22" max="22" width="19.7265625" style="35" customWidth="1"/>
    <col min="23" max="28" width="9.1796875" style="35"/>
    <col min="29" max="30" width="6" style="35" bestFit="1" customWidth="1"/>
    <col min="31" max="31" width="10.7265625" style="35" customWidth="1"/>
    <col min="32" max="36" width="6.26953125" style="35" bestFit="1" customWidth="1"/>
    <col min="37" max="39" width="7.26953125" style="35" bestFit="1" customWidth="1"/>
    <col min="40" max="40" width="6" style="35" bestFit="1" customWidth="1"/>
    <col min="41" max="42" width="9.1796875" style="35"/>
    <col min="43" max="43" width="67.81640625" style="35" customWidth="1"/>
    <col min="44" max="16384" width="9.1796875" style="35"/>
  </cols>
  <sheetData>
    <row r="1" spans="1:43" x14ac:dyDescent="0.25">
      <c r="A1" s="133" t="s">
        <v>1032</v>
      </c>
      <c r="Z1" s="629" t="s">
        <v>1033</v>
      </c>
      <c r="AA1" s="629"/>
      <c r="AB1" s="629"/>
      <c r="AE1" s="629" t="s">
        <v>1034</v>
      </c>
      <c r="AF1" s="629"/>
      <c r="AG1" s="629"/>
    </row>
    <row r="2" spans="1:43" ht="43.5" x14ac:dyDescent="0.35">
      <c r="B2" s="36" t="s">
        <v>1035</v>
      </c>
      <c r="C2" s="36"/>
      <c r="D2" s="36"/>
      <c r="E2" s="36"/>
      <c r="F2" s="36"/>
      <c r="G2" s="36"/>
      <c r="H2" s="36"/>
      <c r="I2" s="36"/>
      <c r="O2" s="36" t="s">
        <v>1036</v>
      </c>
      <c r="P2" s="158" t="s">
        <v>1037</v>
      </c>
      <c r="Q2" s="36" t="s">
        <v>1038</v>
      </c>
      <c r="R2" s="36" t="s">
        <v>1039</v>
      </c>
      <c r="S2" s="36" t="s">
        <v>1040</v>
      </c>
      <c r="T2" s="36" t="s">
        <v>1041</v>
      </c>
      <c r="U2" s="36" t="s">
        <v>1042</v>
      </c>
      <c r="Z2" s="39"/>
      <c r="AA2" s="35">
        <v>1</v>
      </c>
      <c r="AC2" s="156"/>
      <c r="AD2" s="156"/>
      <c r="AE2" s="39" t="s">
        <v>1043</v>
      </c>
      <c r="AF2" s="35">
        <v>0.25</v>
      </c>
      <c r="AG2" s="35" t="s">
        <v>1044</v>
      </c>
      <c r="AH2" s="156"/>
      <c r="AI2" s="156"/>
      <c r="AJ2" s="156"/>
      <c r="AK2" s="156"/>
      <c r="AL2" s="156"/>
      <c r="AM2" s="156"/>
      <c r="AN2" s="156"/>
      <c r="AP2" s="633" t="s">
        <v>339</v>
      </c>
      <c r="AQ2" s="633"/>
    </row>
    <row r="3" spans="1:43" ht="43.5" x14ac:dyDescent="0.35">
      <c r="B3" s="151" t="s">
        <v>1045</v>
      </c>
      <c r="C3" s="152" t="s">
        <v>1046</v>
      </c>
      <c r="D3" s="152" t="s">
        <v>1047</v>
      </c>
      <c r="E3" s="153" t="s">
        <v>1048</v>
      </c>
      <c r="F3" s="154" t="s">
        <v>1049</v>
      </c>
      <c r="G3" s="154" t="s">
        <v>1050</v>
      </c>
      <c r="H3" s="151" t="s">
        <v>1051</v>
      </c>
      <c r="I3" s="151" t="s">
        <v>1052</v>
      </c>
      <c r="O3" s="37" t="s">
        <v>1053</v>
      </c>
      <c r="P3" s="159">
        <v>1</v>
      </c>
      <c r="Q3" s="37">
        <f>'1.Application Form'!D141+'1.Application Form'!D142</f>
        <v>0</v>
      </c>
      <c r="R3" s="37"/>
      <c r="S3" s="37">
        <v>0</v>
      </c>
      <c r="T3" s="37">
        <v>0</v>
      </c>
      <c r="U3" s="37"/>
      <c r="Z3" s="39"/>
      <c r="AA3" s="35">
        <v>1.5</v>
      </c>
      <c r="AC3" s="157"/>
      <c r="AD3" s="157"/>
      <c r="AE3" s="39" t="s">
        <v>1054</v>
      </c>
      <c r="AF3" s="35">
        <v>0.5</v>
      </c>
      <c r="AG3" s="35" t="s">
        <v>1044</v>
      </c>
      <c r="AH3" s="157"/>
      <c r="AI3" s="157"/>
      <c r="AJ3" s="157"/>
      <c r="AK3" s="157"/>
      <c r="AL3" s="157"/>
      <c r="AM3" s="157"/>
      <c r="AN3" s="157"/>
      <c r="AP3" s="35">
        <v>1</v>
      </c>
      <c r="AQ3" s="40" t="str">
        <f>'Hidden Lists'!U3</f>
        <v>Sites are in very close proximity and it is easy to visit more than 6 sites per auditor within 8 hours, including time for traveling between 6 sites in any 2 selected sub-groups/villages</v>
      </c>
    </row>
    <row r="4" spans="1:43" ht="21" x14ac:dyDescent="0.35">
      <c r="B4" s="38" t="s">
        <v>1055</v>
      </c>
      <c r="C4" s="38">
        <f>IF(D4&lt;F4,SMALL(E4:F4,1),ROUNDUP(D4,0))</f>
        <v>0</v>
      </c>
      <c r="D4" s="38">
        <f>SQRT(E4)</f>
        <v>0</v>
      </c>
      <c r="E4" s="38">
        <f>'1.Application Form'!E41</f>
        <v>0</v>
      </c>
      <c r="F4" s="38">
        <v>1</v>
      </c>
      <c r="G4" s="155" t="s">
        <v>1056</v>
      </c>
      <c r="H4" s="38" t="s">
        <v>1057</v>
      </c>
      <c r="I4" s="38" t="s">
        <v>1058</v>
      </c>
      <c r="O4" s="37" t="s">
        <v>1059</v>
      </c>
      <c r="P4" s="159">
        <v>6</v>
      </c>
      <c r="Q4" s="37">
        <v>6</v>
      </c>
      <c r="R4" s="37">
        <v>6</v>
      </c>
      <c r="S4" s="37">
        <v>0</v>
      </c>
      <c r="T4" s="37">
        <v>0</v>
      </c>
      <c r="U4" s="37">
        <v>6</v>
      </c>
      <c r="AA4" s="35">
        <v>1.75</v>
      </c>
      <c r="AC4" s="80"/>
      <c r="AD4" s="80"/>
      <c r="AE4" s="80"/>
      <c r="AF4" s="80"/>
      <c r="AG4" s="80"/>
      <c r="AH4" s="80"/>
      <c r="AI4" s="80"/>
      <c r="AJ4" s="80"/>
      <c r="AK4" s="80"/>
      <c r="AL4" s="80"/>
      <c r="AM4" s="80"/>
      <c r="AN4" s="80"/>
      <c r="AP4" s="35">
        <v>1.1000000000000001</v>
      </c>
      <c r="AQ4" s="40" t="str">
        <f>'Hidden Lists'!U4</f>
        <v>Sites are in reachable distances and it is reasonable to visit up to 5 sites within 8 hours, including time for traveling between 5 sites in any 2 selected sub-groups/villages</v>
      </c>
    </row>
    <row r="5" spans="1:43" ht="21" x14ac:dyDescent="0.35">
      <c r="B5" s="39"/>
      <c r="C5" s="39"/>
      <c r="D5" s="39"/>
      <c r="E5" s="39"/>
      <c r="F5" s="171"/>
      <c r="G5" s="39"/>
      <c r="H5" s="39"/>
      <c r="I5" s="39"/>
      <c r="O5" s="37" t="s">
        <v>1060</v>
      </c>
      <c r="P5" s="159">
        <v>11</v>
      </c>
      <c r="Q5" s="37">
        <v>9</v>
      </c>
      <c r="R5" s="37">
        <v>6</v>
      </c>
      <c r="S5" s="38" t="s">
        <v>1061</v>
      </c>
      <c r="T5" s="37">
        <v>1</v>
      </c>
      <c r="U5" s="37">
        <v>9</v>
      </c>
      <c r="AP5" s="35">
        <v>1.2</v>
      </c>
      <c r="AQ5" s="40" t="str">
        <f>'Hidden Lists'!U5</f>
        <v>Sites are distant from each other and it is reasonable to visit up to 4 sites within 8 hours, including time for traveling between 4 sites in any 2 selected sub-groups/villages</v>
      </c>
    </row>
    <row r="6" spans="1:43" ht="29" x14ac:dyDescent="0.35">
      <c r="B6" s="39"/>
      <c r="C6" s="39"/>
      <c r="D6" s="39"/>
      <c r="E6" s="39"/>
      <c r="F6" s="171"/>
      <c r="G6" s="39"/>
      <c r="H6" s="39"/>
      <c r="I6" s="39"/>
      <c r="O6" s="37" t="s">
        <v>1062</v>
      </c>
      <c r="P6" s="159">
        <v>51</v>
      </c>
      <c r="Q6" s="37">
        <v>15</v>
      </c>
      <c r="R6" s="37">
        <v>7</v>
      </c>
      <c r="S6" s="38" t="s">
        <v>1063</v>
      </c>
      <c r="T6" s="37">
        <v>2</v>
      </c>
      <c r="U6" s="37">
        <v>12</v>
      </c>
      <c r="AP6" s="35">
        <v>1.3</v>
      </c>
      <c r="AQ6" s="40" t="str">
        <f>'Hidden Lists'!U6</f>
        <v>Sites are quite distant from each other and it is reasonable to visit up to 3 sites within 8 hours, including time for traveling between 3 sites in any 2 selected sub-groups/villages</v>
      </c>
    </row>
    <row r="7" spans="1:43" x14ac:dyDescent="0.35">
      <c r="B7" s="39"/>
      <c r="C7" s="39"/>
      <c r="D7" s="39"/>
      <c r="E7" s="39"/>
      <c r="F7" s="171"/>
      <c r="G7" s="39"/>
      <c r="H7" s="39"/>
      <c r="I7" s="39"/>
      <c r="O7" s="37" t="s">
        <v>1064</v>
      </c>
      <c r="P7" s="159">
        <v>101</v>
      </c>
      <c r="Q7" s="37">
        <v>20</v>
      </c>
      <c r="R7" s="37">
        <v>10</v>
      </c>
      <c r="S7" s="38" t="s">
        <v>1065</v>
      </c>
      <c r="T7" s="37">
        <v>2</v>
      </c>
      <c r="U7" s="37">
        <v>15</v>
      </c>
    </row>
    <row r="8" spans="1:43" ht="43.5" x14ac:dyDescent="0.35">
      <c r="B8" s="39"/>
      <c r="C8" s="39"/>
      <c r="D8" s="39"/>
      <c r="E8" s="39"/>
      <c r="F8" s="171"/>
      <c r="G8" s="39"/>
      <c r="H8" s="39"/>
      <c r="I8" s="39"/>
      <c r="O8" s="37" t="s">
        <v>1066</v>
      </c>
      <c r="P8" s="159">
        <v>251</v>
      </c>
      <c r="Q8" s="37">
        <v>32</v>
      </c>
      <c r="R8" s="37">
        <v>12</v>
      </c>
      <c r="S8" s="38" t="s">
        <v>1067</v>
      </c>
      <c r="T8" s="37">
        <v>5</v>
      </c>
      <c r="U8" s="37">
        <v>18</v>
      </c>
      <c r="AO8" s="633" t="s">
        <v>1068</v>
      </c>
      <c r="AP8" s="633"/>
      <c r="AQ8" s="633"/>
    </row>
    <row r="9" spans="1:43" ht="43.5" x14ac:dyDescent="0.35">
      <c r="B9" s="39"/>
      <c r="C9" s="39"/>
      <c r="D9" s="39"/>
      <c r="E9" s="39"/>
      <c r="F9" s="39"/>
      <c r="G9" s="172"/>
      <c r="H9" s="39"/>
      <c r="I9" s="39"/>
      <c r="O9" s="37" t="s">
        <v>1069</v>
      </c>
      <c r="P9" s="159">
        <v>501</v>
      </c>
      <c r="Q9" s="37">
        <v>40</v>
      </c>
      <c r="R9" s="37">
        <v>15</v>
      </c>
      <c r="S9" s="38" t="s">
        <v>1070</v>
      </c>
      <c r="T9" s="37">
        <v>6</v>
      </c>
      <c r="U9" s="37">
        <v>20</v>
      </c>
      <c r="AO9" s="35" t="s">
        <v>110</v>
      </c>
      <c r="AP9" s="35">
        <v>0.9</v>
      </c>
      <c r="AQ9" s="40" t="s">
        <v>1071</v>
      </c>
    </row>
    <row r="10" spans="1:43" ht="43.5" x14ac:dyDescent="0.35">
      <c r="B10" s="39"/>
      <c r="C10" s="39"/>
      <c r="D10" s="39"/>
      <c r="E10" s="173"/>
      <c r="F10" s="171"/>
      <c r="G10" s="174"/>
      <c r="H10" s="39"/>
      <c r="I10" s="39"/>
      <c r="O10" s="37" t="s">
        <v>1072</v>
      </c>
      <c r="P10" s="159">
        <v>1501</v>
      </c>
      <c r="Q10" s="37">
        <v>50</v>
      </c>
      <c r="R10" s="37">
        <v>18</v>
      </c>
      <c r="S10" s="38" t="s">
        <v>1073</v>
      </c>
      <c r="T10" s="37">
        <v>7</v>
      </c>
      <c r="U10" s="37">
        <v>25</v>
      </c>
      <c r="AO10" s="35" t="s">
        <v>87</v>
      </c>
      <c r="AP10" s="35">
        <v>1</v>
      </c>
      <c r="AQ10" s="40" t="s">
        <v>1074</v>
      </c>
    </row>
    <row r="11" spans="1:43" x14ac:dyDescent="0.35">
      <c r="F11" s="35" t="s">
        <v>1075</v>
      </c>
      <c r="O11" s="37" t="s">
        <v>1076</v>
      </c>
      <c r="P11" s="159">
        <v>4001</v>
      </c>
      <c r="Q11" s="37">
        <v>65</v>
      </c>
      <c r="R11" s="37">
        <v>25</v>
      </c>
      <c r="S11" s="37" t="s">
        <v>1077</v>
      </c>
      <c r="T11" s="37">
        <v>8</v>
      </c>
      <c r="U11" s="37">
        <v>30</v>
      </c>
      <c r="AO11" s="35" t="s">
        <v>107</v>
      </c>
      <c r="AP11" s="35">
        <v>1.1000000000000001</v>
      </c>
      <c r="AQ11" s="40" t="s">
        <v>1078</v>
      </c>
    </row>
    <row r="12" spans="1:43" x14ac:dyDescent="0.35">
      <c r="AO12" s="35" t="s">
        <v>1079</v>
      </c>
      <c r="AP12" s="35">
        <v>1.1499999999999999</v>
      </c>
      <c r="AQ12" s="40" t="s">
        <v>1080</v>
      </c>
    </row>
    <row r="13" spans="1:43" x14ac:dyDescent="0.35">
      <c r="AO13" s="35" t="s">
        <v>1081</v>
      </c>
      <c r="AP13" s="35">
        <v>1.2</v>
      </c>
      <c r="AQ13" s="40" t="s">
        <v>1082</v>
      </c>
    </row>
    <row r="14" spans="1:43" ht="30" customHeight="1" x14ac:dyDescent="0.35">
      <c r="O14" s="630" t="s">
        <v>1083</v>
      </c>
      <c r="P14" s="631"/>
      <c r="Q14" s="632"/>
      <c r="S14" s="634" t="s">
        <v>1084</v>
      </c>
      <c r="T14" s="635"/>
      <c r="U14" s="87"/>
      <c r="V14" s="63" t="s">
        <v>1085</v>
      </c>
      <c r="W14" s="63"/>
      <c r="X14" s="63">
        <f>'2.Audit Plan'!B78</f>
        <v>0</v>
      </c>
      <c r="Y14" s="63"/>
    </row>
    <row r="15" spans="1:43" x14ac:dyDescent="0.35">
      <c r="O15" s="35" t="s">
        <v>1086</v>
      </c>
      <c r="Q15" s="62">
        <f>('2.Audit Plan'!B70-'2.Audit Plan'!B69)+1</f>
        <v>1</v>
      </c>
      <c r="S15" s="37" t="s">
        <v>1087</v>
      </c>
      <c r="T15" s="68" t="s">
        <v>445</v>
      </c>
      <c r="U15" s="68" t="s">
        <v>449</v>
      </c>
      <c r="V15" s="68" t="s">
        <v>1088</v>
      </c>
      <c r="W15" s="68" t="s">
        <v>1089</v>
      </c>
      <c r="X15" s="68" t="s">
        <v>1090</v>
      </c>
      <c r="Y15" s="68" t="s">
        <v>1091</v>
      </c>
    </row>
    <row r="16" spans="1:43" x14ac:dyDescent="0.35">
      <c r="O16" s="35" t="s">
        <v>1092</v>
      </c>
      <c r="Q16" s="62">
        <f>ROUNDUP('2.Audit Plan'!E67,0)</f>
        <v>1</v>
      </c>
      <c r="S16" s="37" t="s">
        <v>213</v>
      </c>
      <c r="T16" s="37">
        <f>SUM(FarmIDWorkers[[#Totals],[Permanent Male Workers]])</f>
        <v>0</v>
      </c>
      <c r="U16" s="66">
        <f>FarmIDWorkers[[#Totals],[Permanent Female Workers]]</f>
        <v>0</v>
      </c>
      <c r="V16" s="37">
        <f>SUM(T16:U16)</f>
        <v>0</v>
      </c>
      <c r="W16" s="67" t="e">
        <f>(SUM(T16:U16)/(SUM($T$19:$U$19)))</f>
        <v>#DIV/0!</v>
      </c>
      <c r="X16" s="67" t="e">
        <f>T16/(T16+U16)</f>
        <v>#DIV/0!</v>
      </c>
      <c r="Y16" s="67" t="e">
        <f>U16/(T16+U16)</f>
        <v>#DIV/0!</v>
      </c>
    </row>
    <row r="17" spans="15:25" x14ac:dyDescent="0.35">
      <c r="P17" s="1"/>
      <c r="Q17" s="35" t="s">
        <v>345</v>
      </c>
      <c r="S17" s="37" t="s">
        <v>214</v>
      </c>
      <c r="T17" s="66">
        <f>FarmIDWorkers[[#Totals],[Temporary Male Workers]]</f>
        <v>0</v>
      </c>
      <c r="U17" s="66">
        <f>FarmIDWorkers[[#Totals],[Temporary Female Workers]]</f>
        <v>0</v>
      </c>
      <c r="V17" s="37">
        <f t="shared" ref="V17:V19" si="0">SUM(T17:U17)</f>
        <v>0</v>
      </c>
      <c r="W17" s="67" t="e">
        <f>(SUM(T17:U17)/(SUM($T$19:$U$19)))</f>
        <v>#DIV/0!</v>
      </c>
      <c r="X17" s="67" t="e">
        <f>T17/(T17+U17)</f>
        <v>#DIV/0!</v>
      </c>
      <c r="Y17" s="67" t="e">
        <f>U17/(T17+U17)</f>
        <v>#DIV/0!</v>
      </c>
    </row>
    <row r="18" spans="15:25" ht="15" customHeight="1" x14ac:dyDescent="0.35">
      <c r="S18" s="37"/>
      <c r="T18" s="66"/>
      <c r="U18" s="66"/>
      <c r="V18" s="37"/>
      <c r="W18" s="67"/>
      <c r="X18" s="67"/>
      <c r="Y18" s="67"/>
    </row>
    <row r="19" spans="15:25" x14ac:dyDescent="0.35">
      <c r="S19" s="37" t="s">
        <v>1093</v>
      </c>
      <c r="T19" s="37">
        <f>SUM(T16:T18)</f>
        <v>0</v>
      </c>
      <c r="U19" s="37">
        <f>SUM(U16:U18)</f>
        <v>0</v>
      </c>
      <c r="V19" s="37">
        <f t="shared" si="0"/>
        <v>0</v>
      </c>
      <c r="W19" s="37"/>
      <c r="X19" s="37"/>
      <c r="Y19" s="37"/>
    </row>
    <row r="20" spans="15:25" x14ac:dyDescent="0.35">
      <c r="O20" s="630" t="s">
        <v>1094</v>
      </c>
      <c r="P20" s="631"/>
      <c r="Q20" s="632"/>
      <c r="T20" s="64"/>
      <c r="W20" s="65"/>
    </row>
    <row r="21" spans="15:25" x14ac:dyDescent="0.35">
      <c r="O21" s="35" t="s">
        <v>1095</v>
      </c>
      <c r="Q21" s="6">
        <f>IF('1.Application Form'!D36='Hidden Lists'!C10,1,0)</f>
        <v>0</v>
      </c>
      <c r="S21" s="636" t="s">
        <v>1096</v>
      </c>
      <c r="T21" s="637"/>
      <c r="U21" s="637"/>
      <c r="V21" s="637"/>
      <c r="W21" s="637"/>
      <c r="X21" s="637"/>
    </row>
    <row r="22" spans="15:25" x14ac:dyDescent="0.35">
      <c r="O22" s="35" t="s">
        <v>1097</v>
      </c>
      <c r="Q22" s="6">
        <f>IF('1.Application Form'!D47&gt;0,0,1)</f>
        <v>1</v>
      </c>
      <c r="T22" s="35" t="s">
        <v>1088</v>
      </c>
      <c r="U22" s="35" t="s">
        <v>445</v>
      </c>
      <c r="V22" s="35" t="s">
        <v>449</v>
      </c>
    </row>
    <row r="23" spans="15:25" x14ac:dyDescent="0.35">
      <c r="O23" s="35" t="s">
        <v>1098</v>
      </c>
      <c r="Q23" s="6">
        <f>Q21+Q22</f>
        <v>1</v>
      </c>
      <c r="S23" s="37" t="s">
        <v>1099</v>
      </c>
      <c r="T23" s="62" t="e">
        <f>($X$14*W16)</f>
        <v>#DIV/0!</v>
      </c>
      <c r="U23" s="61" t="e">
        <f>T23*X16</f>
        <v>#DIV/0!</v>
      </c>
      <c r="V23" s="61" t="e">
        <f>T23*Y16</f>
        <v>#DIV/0!</v>
      </c>
    </row>
    <row r="24" spans="15:25" x14ac:dyDescent="0.35">
      <c r="S24" s="37" t="s">
        <v>1100</v>
      </c>
      <c r="T24" s="62" t="e">
        <f>($X$14*W17)</f>
        <v>#DIV/0!</v>
      </c>
      <c r="U24" s="61" t="e">
        <f>T24*X17</f>
        <v>#DIV/0!</v>
      </c>
      <c r="V24" s="61" t="e">
        <f>T24*Y17</f>
        <v>#DIV/0!</v>
      </c>
    </row>
    <row r="25" spans="15:25" ht="15" thickBot="1" x14ac:dyDescent="0.4">
      <c r="S25" s="37" t="s">
        <v>1093</v>
      </c>
      <c r="T25" s="62"/>
    </row>
    <row r="26" spans="15:25" x14ac:dyDescent="0.35">
      <c r="O26" s="19"/>
    </row>
    <row r="27" spans="15:25" x14ac:dyDescent="0.35">
      <c r="O27" s="1"/>
    </row>
    <row r="28" spans="15:25" x14ac:dyDescent="0.35">
      <c r="O28" s="1"/>
      <c r="S28" s="636" t="s">
        <v>1101</v>
      </c>
      <c r="T28" s="637"/>
      <c r="U28" s="637"/>
      <c r="V28" s="637"/>
      <c r="W28" s="637"/>
      <c r="X28" s="637"/>
    </row>
    <row r="29" spans="15:25" x14ac:dyDescent="0.35">
      <c r="O29" s="1"/>
      <c r="T29" s="35" t="s">
        <v>1088</v>
      </c>
      <c r="U29" s="35" t="s">
        <v>445</v>
      </c>
      <c r="V29" s="35" t="s">
        <v>449</v>
      </c>
    </row>
    <row r="30" spans="15:25" x14ac:dyDescent="0.35">
      <c r="O30" s="1"/>
      <c r="S30" s="37" t="s">
        <v>1099</v>
      </c>
      <c r="T30" s="62" t="e">
        <f t="shared" ref="T30:V31" si="1">_xlfn.FLOOR.MATH(T23,1)</f>
        <v>#DIV/0!</v>
      </c>
      <c r="U30" s="62" t="e">
        <f t="shared" si="1"/>
        <v>#DIV/0!</v>
      </c>
      <c r="V30" s="62" t="e">
        <f t="shared" si="1"/>
        <v>#DIV/0!</v>
      </c>
    </row>
    <row r="31" spans="15:25" x14ac:dyDescent="0.35">
      <c r="O31" s="1"/>
      <c r="S31" s="37" t="s">
        <v>1100</v>
      </c>
      <c r="T31" s="62" t="e">
        <f t="shared" si="1"/>
        <v>#DIV/0!</v>
      </c>
      <c r="U31" s="62" t="e">
        <f t="shared" si="1"/>
        <v>#DIV/0!</v>
      </c>
      <c r="V31" s="62" t="e">
        <f t="shared" si="1"/>
        <v>#DIV/0!</v>
      </c>
    </row>
    <row r="32" spans="15:25" x14ac:dyDescent="0.35">
      <c r="O32" s="145"/>
      <c r="S32" s="37" t="s">
        <v>1093</v>
      </c>
      <c r="T32" s="62"/>
    </row>
    <row r="33" spans="15:24" x14ac:dyDescent="0.35">
      <c r="O33" s="145"/>
    </row>
    <row r="34" spans="15:24" x14ac:dyDescent="0.35">
      <c r="S34" s="636" t="s">
        <v>1102</v>
      </c>
      <c r="T34" s="637"/>
      <c r="U34" s="637"/>
      <c r="V34" s="637"/>
      <c r="W34" s="637"/>
      <c r="X34" s="637"/>
    </row>
    <row r="35" spans="15:24" x14ac:dyDescent="0.35">
      <c r="T35" s="35" t="s">
        <v>1088</v>
      </c>
      <c r="U35" s="35" t="s">
        <v>445</v>
      </c>
      <c r="V35" s="35" t="s">
        <v>449</v>
      </c>
    </row>
    <row r="36" spans="15:24" x14ac:dyDescent="0.35">
      <c r="S36" s="37" t="s">
        <v>1099</v>
      </c>
      <c r="T36" s="62" t="e">
        <f t="shared" ref="T36:V38" si="2">T23-T30</f>
        <v>#DIV/0!</v>
      </c>
      <c r="U36" s="62" t="e">
        <f t="shared" si="2"/>
        <v>#DIV/0!</v>
      </c>
      <c r="V36" s="62" t="e">
        <f t="shared" si="2"/>
        <v>#DIV/0!</v>
      </c>
    </row>
    <row r="37" spans="15:24" x14ac:dyDescent="0.35">
      <c r="S37" s="37" t="s">
        <v>1100</v>
      </c>
      <c r="T37" s="62" t="e">
        <f t="shared" si="2"/>
        <v>#DIV/0!</v>
      </c>
      <c r="U37" s="62" t="e">
        <f t="shared" si="2"/>
        <v>#DIV/0!</v>
      </c>
      <c r="V37" s="62" t="e">
        <f t="shared" si="2"/>
        <v>#DIV/0!</v>
      </c>
    </row>
    <row r="38" spans="15:24" x14ac:dyDescent="0.35">
      <c r="S38" s="37" t="s">
        <v>1093</v>
      </c>
      <c r="T38" s="62">
        <f t="shared" si="2"/>
        <v>0</v>
      </c>
      <c r="U38" s="62">
        <f t="shared" si="2"/>
        <v>0</v>
      </c>
      <c r="V38" s="62">
        <f t="shared" si="2"/>
        <v>0</v>
      </c>
    </row>
    <row r="40" spans="15:24" x14ac:dyDescent="0.35">
      <c r="S40" s="636" t="s">
        <v>1103</v>
      </c>
      <c r="T40" s="637"/>
      <c r="U40" s="637"/>
      <c r="V40" s="637"/>
      <c r="W40" s="637"/>
      <c r="X40" s="637"/>
    </row>
    <row r="41" spans="15:24" x14ac:dyDescent="0.35">
      <c r="T41" s="35" t="s">
        <v>1088</v>
      </c>
      <c r="U41" s="35" t="s">
        <v>445</v>
      </c>
      <c r="V41" s="35" t="s">
        <v>449</v>
      </c>
    </row>
    <row r="42" spans="15:24" x14ac:dyDescent="0.35">
      <c r="S42" s="37" t="s">
        <v>1099</v>
      </c>
      <c r="T42" s="69" t="e">
        <f t="shared" ref="T42:V43" si="3">IF(T36&lt;0.49,ROUNDDOWN(T23,0),ROUNDUP(T23,0))</f>
        <v>#DIV/0!</v>
      </c>
      <c r="U42" s="69" t="e">
        <f t="shared" si="3"/>
        <v>#DIV/0!</v>
      </c>
      <c r="V42" s="69" t="e">
        <f t="shared" si="3"/>
        <v>#DIV/0!</v>
      </c>
    </row>
    <row r="43" spans="15:24" x14ac:dyDescent="0.35">
      <c r="S43" s="37" t="s">
        <v>1100</v>
      </c>
      <c r="T43" s="69" t="e">
        <f t="shared" si="3"/>
        <v>#DIV/0!</v>
      </c>
      <c r="U43" s="69" t="e">
        <f t="shared" si="3"/>
        <v>#DIV/0!</v>
      </c>
      <c r="V43" s="69" t="e">
        <f t="shared" si="3"/>
        <v>#DIV/0!</v>
      </c>
    </row>
    <row r="44" spans="15:24" x14ac:dyDescent="0.35">
      <c r="S44" s="37" t="s">
        <v>1093</v>
      </c>
      <c r="T44" s="62"/>
      <c r="U44" s="62"/>
      <c r="V44" s="62"/>
    </row>
    <row r="51" spans="17:19" x14ac:dyDescent="0.35">
      <c r="Q51" s="6"/>
      <c r="R51" s="6"/>
      <c r="S51" s="6"/>
    </row>
  </sheetData>
  <sheetProtection algorithmName="SHA-512" hashValue="fJFy7oTdCSuytcbEmWufEki/TVsKSYBveSa5+3Bl40eFkdNSBYA8t2ccuE5IouIxFCoXlm45OHba0+RkJ6AExw==" saltValue="HAv0cJNKWemRdX/PwJHuig==" spinCount="100000" sheet="1" objects="1" scenarios="1"/>
  <mergeCells count="11">
    <mergeCell ref="S21:X21"/>
    <mergeCell ref="S28:X28"/>
    <mergeCell ref="S34:X34"/>
    <mergeCell ref="S40:X40"/>
    <mergeCell ref="Z1:AB1"/>
    <mergeCell ref="O20:Q20"/>
    <mergeCell ref="AP2:AQ2"/>
    <mergeCell ref="AO8:AQ8"/>
    <mergeCell ref="AE1:AG1"/>
    <mergeCell ref="O14:Q14"/>
    <mergeCell ref="S14:T14"/>
  </mergeCells>
  <pageMargins left="0.511811024" right="0.511811024" top="0.78740157499999996" bottom="0.78740157499999996" header="0.31496062000000002" footer="0.3149606200000000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Flow_SignoffStatus xmlns="d237e1cb-b423-4f78-bee9-d36b9b38daee" xsi:nil="true"/>
    <TaxCatchAll xmlns="e73622c4-136b-4675-95da-e5d26a46cb91" xsi:nil="true"/>
    <lcf76f155ced4ddcb4097134ff3c332f xmlns="d237e1cb-b423-4f78-bee9-d36b9b38daee">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B7E0036CE6A3541B3AB760440CA990C" ma:contentTypeVersion="19" ma:contentTypeDescription="Create a new document." ma:contentTypeScope="" ma:versionID="ded60c9966abc08e3f3bdef028185a9e">
  <xsd:schema xmlns:xsd="http://www.w3.org/2001/XMLSchema" xmlns:xs="http://www.w3.org/2001/XMLSchema" xmlns:p="http://schemas.microsoft.com/office/2006/metadata/properties" xmlns:ns2="e73622c4-136b-4675-95da-e5d26a46cb91" xmlns:ns3="d237e1cb-b423-4f78-bee9-d36b9b38daee" targetNamespace="http://schemas.microsoft.com/office/2006/metadata/properties" ma:root="true" ma:fieldsID="e46a8a3a3d2ae6fcc2559113c71a650b" ns2:_="" ns3:_="">
    <xsd:import namespace="e73622c4-136b-4675-95da-e5d26a46cb91"/>
    <xsd:import namespace="d237e1cb-b423-4f78-bee9-d36b9b38dae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ServiceLocation" minOccurs="0"/>
                <xsd:element ref="ns3:MediaServiceAutoKeyPoints" minOccurs="0"/>
                <xsd:element ref="ns3:MediaServiceKeyPoints" minOccurs="0"/>
                <xsd:element ref="ns3:MediaLengthInSeconds" minOccurs="0"/>
                <xsd:element ref="ns3:_Flow_SignoffStatus" minOccurs="0"/>
                <xsd:element ref="ns3:lcf76f155ced4ddcb4097134ff3c332f" minOccurs="0"/>
                <xsd:element ref="ns2:TaxCatchAll"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3622c4-136b-4675-95da-e5d26a46cb9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4" nillable="true" ma:displayName="Taxonomy Catch All Column" ma:hidden="true" ma:list="{dcf124d5-ef80-4202-9aa5-f4a130a4a7c4}" ma:internalName="TaxCatchAll" ma:showField="CatchAllData" ma:web="e73622c4-136b-4675-95da-e5d26a46cb91">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237e1cb-b423-4f78-bee9-d36b9b38dae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_Flow_SignoffStatus" ma:index="21" nillable="true" ma:displayName="Sign-off status" ma:internalName="Sign_x002d_off_x0020_status">
      <xsd:simpleType>
        <xsd:restriction base="dms:Text"/>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ac7e46e6-79dd-420e-99dc-c75ba4a29b0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0A9FF93-9281-4375-96FE-1D9C29713941}">
  <ds:schemaRefs>
    <ds:schemaRef ds:uri="http://schemas.microsoft.com/office/2006/metadata/properties"/>
    <ds:schemaRef ds:uri="http://schemas.microsoft.com/office/infopath/2007/PartnerControls"/>
    <ds:schemaRef ds:uri="d237e1cb-b423-4f78-bee9-d36b9b38daee"/>
    <ds:schemaRef ds:uri="e73622c4-136b-4675-95da-e5d26a46cb91"/>
  </ds:schemaRefs>
</ds:datastoreItem>
</file>

<file path=customXml/itemProps2.xml><?xml version="1.0" encoding="utf-8"?>
<ds:datastoreItem xmlns:ds="http://schemas.openxmlformats.org/officeDocument/2006/customXml" ds:itemID="{0AA7BC42-F1BC-4DA4-9101-7EF9980BCDA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3622c4-136b-4675-95da-e5d26a46cb91"/>
    <ds:schemaRef ds:uri="d237e1cb-b423-4f78-bee9-d36b9b38dae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18D8B8D-A6B3-4C07-9E21-EA517DF6B766}">
  <ds:schemaRefs>
    <ds:schemaRef ds:uri="http://schemas.microsoft.com/DataMashup"/>
  </ds:schemaRefs>
</ds:datastoreItem>
</file>

<file path=customXml/itemProps4.xml><?xml version="1.0" encoding="utf-8"?>
<ds:datastoreItem xmlns:ds="http://schemas.openxmlformats.org/officeDocument/2006/customXml" ds:itemID="{9D24DC4A-B66A-4C20-A854-7E5A647DA00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Coverpage</vt:lpstr>
      <vt:lpstr>Guidance</vt:lpstr>
      <vt:lpstr>1.Application Form</vt:lpstr>
      <vt:lpstr>2.Audit Plan</vt:lpstr>
      <vt:lpstr>2a.Risk Assessment</vt:lpstr>
      <vt:lpstr>2b.Duration</vt:lpstr>
      <vt:lpstr>3.Audit Summary</vt:lpstr>
      <vt:lpstr>4.Monitoring</vt:lpstr>
      <vt:lpstr>Cocoa</vt:lpstr>
      <vt:lpstr>Coffee</vt:lpstr>
      <vt:lpstr>Farm</vt:lpstr>
      <vt:lpstr>Flower</vt:lpstr>
      <vt:lpstr>Fruit</vt:lpstr>
      <vt:lpstr>Herbs</vt:lpstr>
      <vt:lpstr>Nuts</vt:lpstr>
      <vt:lpstr>SupplyChain</vt:lpstr>
      <vt:lpstr>Tea</vt:lpstr>
      <vt:lpstr>Vegetable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Cassio Souza</dc:creator>
  <cp:keywords/>
  <dc:description/>
  <cp:lastModifiedBy>Andrea Valenzuela</cp:lastModifiedBy>
  <cp:revision/>
  <dcterms:created xsi:type="dcterms:W3CDTF">2020-09-14T20:11:57Z</dcterms:created>
  <dcterms:modified xsi:type="dcterms:W3CDTF">2023-08-31T04:30:10Z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0x0101008B7E0036CE6A3541B3AB760440CA990C</vt:lpwstr>
  </property>
  <property fmtid="{D5CDD505-2E9C-101B-9397-08002B2CF9AE}" pid="3" name="MediaServiceImageTags">
    <vt:lpwstr/>
  </property>
</Properties>
</file>